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2" yWindow="-12" windowWidth="10632" windowHeight="9708"/>
  </bookViews>
  <sheets>
    <sheet name="Rekapitulace stavby" sheetId="1" r:id="rId1"/>
    <sheet name="01 - Vodovod" sheetId="2" r:id="rId2"/>
    <sheet name="02 - Armaturní šachty AŠ1..." sheetId="3" r:id="rId3"/>
    <sheet name="SO 02 - Věžový vodojem" sheetId="4" r:id="rId4"/>
    <sheet name="01 - Armaturní šachta AŠ2" sheetId="5" r:id="rId5"/>
    <sheet name="02 - Přípojka vodojem" sheetId="6" r:id="rId6"/>
    <sheet name="VON - Vedlejší a ostatní ..." sheetId="7" r:id="rId7"/>
    <sheet name="Pokyny pro vyplnění" sheetId="8" r:id="rId8"/>
  </sheets>
  <definedNames>
    <definedName name="_xlnm._FilterDatabase" localSheetId="4" hidden="1">'01 - Armaturní šachta AŠ2'!$C$94:$K$155</definedName>
    <definedName name="_xlnm._FilterDatabase" localSheetId="1" hidden="1">'01 - Vodovod'!$C$92:$K$572</definedName>
    <definedName name="_xlnm._FilterDatabase" localSheetId="2" hidden="1">'02 - Armaturní šachty AŠ1...'!$C$102:$K$481</definedName>
    <definedName name="_xlnm._FilterDatabase" localSheetId="5" hidden="1">'02 - Přípojka vodojem'!$C$87:$K$120</definedName>
    <definedName name="_xlnm._FilterDatabase" localSheetId="3" hidden="1">'SO 02 - Věžový vodojem'!$C$85:$K$279</definedName>
    <definedName name="_xlnm._FilterDatabase" localSheetId="6" hidden="1">'VON - Vedlejší a ostatní ...'!$C$80:$K$93</definedName>
    <definedName name="_xlnm.Print_Titles" localSheetId="4">'01 - Armaturní šachta AŠ2'!$94:$94</definedName>
    <definedName name="_xlnm.Print_Titles" localSheetId="1">'01 - Vodovod'!$92:$92</definedName>
    <definedName name="_xlnm.Print_Titles" localSheetId="2">'02 - Armaturní šachty AŠ1...'!$102:$102</definedName>
    <definedName name="_xlnm.Print_Titles" localSheetId="5">'02 - Přípojka vodojem'!$87:$87</definedName>
    <definedName name="_xlnm.Print_Titles" localSheetId="0">'Rekapitulace stavby'!$49:$49</definedName>
    <definedName name="_xlnm.Print_Titles" localSheetId="3">'SO 02 - Věžový vodojem'!$85:$85</definedName>
    <definedName name="_xlnm.Print_Titles" localSheetId="6">'VON - Vedlejší a ostatní ...'!$80:$80</definedName>
    <definedName name="_xlnm.Print_Area" localSheetId="4">'01 - Armaturní šachta AŠ2'!$C$4:$J$38,'01 - Armaturní šachta AŠ2'!$C$44:$J$74,'01 - Armaturní šachta AŠ2'!$C$80:$K$155</definedName>
    <definedName name="_xlnm.Print_Area" localSheetId="1">'01 - Vodovod'!$C$4:$J$38,'01 - Vodovod'!$C$44:$J$72,'01 - Vodovod'!$C$78:$K$572</definedName>
    <definedName name="_xlnm.Print_Area" localSheetId="2">'02 - Armaturní šachty AŠ1...'!$C$4:$J$38,'02 - Armaturní šachty AŠ1...'!$C$44:$J$82,'02 - Armaturní šachty AŠ1...'!$C$88:$K$481</definedName>
    <definedName name="_xlnm.Print_Area" localSheetId="5">'02 - Přípojka vodojem'!$C$4:$J$38,'02 - Přípojka vodojem'!$C$44:$J$67,'02 - Přípojka vodojem'!$C$73:$K$120</definedName>
    <definedName name="_xlnm.Print_Area" localSheetId="7">'Pokyny pro vyplnění'!$B$2:$K$69,'Pokyny pro vyplnění'!$B$72:$K$116,'Pokyny pro vyplnění'!$B$119:$K$188,'Pokyny pro vyplnění'!$B$196:$K$216</definedName>
    <definedName name="_xlnm.Print_Area" localSheetId="0">'Rekapitulace stavby'!$D$4:$AO$33,'Rekapitulace stavby'!$C$39:$AQ$60</definedName>
    <definedName name="_xlnm.Print_Area" localSheetId="3">'SO 02 - Věžový vodojem'!$C$4:$J$36,'SO 02 - Věžový vodojem'!$C$42:$J$67,'SO 02 - Věžový vodojem'!$C$73:$K$279</definedName>
    <definedName name="_xlnm.Print_Area" localSheetId="6">'VON - Vedlejší a ostatní ...'!$C$4:$J$36,'VON - Vedlejší a ostatní ...'!$C$42:$J$62,'VON - Vedlejší a ostatní ...'!$C$68:$K$93</definedName>
  </definedNames>
  <calcPr calcId="145621"/>
</workbook>
</file>

<file path=xl/calcChain.xml><?xml version="1.0" encoding="utf-8"?>
<calcChain xmlns="http://schemas.openxmlformats.org/spreadsheetml/2006/main">
  <c r="AY59" i="1" l="1"/>
  <c r="AX59" i="1"/>
  <c r="BI93" i="7"/>
  <c r="BH93" i="7"/>
  <c r="BG93" i="7"/>
  <c r="BF93" i="7"/>
  <c r="T93" i="7"/>
  <c r="T92" i="7" s="1"/>
  <c r="R93" i="7"/>
  <c r="R92" i="7" s="1"/>
  <c r="P93" i="7"/>
  <c r="P92" i="7" s="1"/>
  <c r="BK93" i="7"/>
  <c r="BK92" i="7" s="1"/>
  <c r="J92" i="7" s="1"/>
  <c r="J61" i="7" s="1"/>
  <c r="J93" i="7"/>
  <c r="BE93" i="7" s="1"/>
  <c r="BI91" i="7"/>
  <c r="BH91" i="7"/>
  <c r="BG91" i="7"/>
  <c r="BF91" i="7"/>
  <c r="T91" i="7"/>
  <c r="T90" i="7" s="1"/>
  <c r="R91" i="7"/>
  <c r="R90" i="7" s="1"/>
  <c r="P91" i="7"/>
  <c r="P90" i="7" s="1"/>
  <c r="BK91" i="7"/>
  <c r="BK90" i="7" s="1"/>
  <c r="J90" i="7" s="1"/>
  <c r="J60" i="7" s="1"/>
  <c r="J91" i="7"/>
  <c r="BE91" i="7" s="1"/>
  <c r="BI88" i="7"/>
  <c r="BH88" i="7"/>
  <c r="BG88" i="7"/>
  <c r="BF88" i="7"/>
  <c r="T88" i="7"/>
  <c r="T87" i="7" s="1"/>
  <c r="R88" i="7"/>
  <c r="R87" i="7" s="1"/>
  <c r="P88" i="7"/>
  <c r="P87" i="7" s="1"/>
  <c r="BK88" i="7"/>
  <c r="BK87" i="7" s="1"/>
  <c r="J87" i="7" s="1"/>
  <c r="J59" i="7" s="1"/>
  <c r="J88" i="7"/>
  <c r="BE88" i="7" s="1"/>
  <c r="BI86" i="7"/>
  <c r="BH86" i="7"/>
  <c r="BG86" i="7"/>
  <c r="BF86" i="7"/>
  <c r="T86" i="7"/>
  <c r="R86" i="7"/>
  <c r="P86" i="7"/>
  <c r="BK86" i="7"/>
  <c r="J86" i="7"/>
  <c r="BE86" i="7" s="1"/>
  <c r="BI85" i="7"/>
  <c r="BH85" i="7"/>
  <c r="BG85" i="7"/>
  <c r="BF85" i="7"/>
  <c r="T85" i="7"/>
  <c r="R85" i="7"/>
  <c r="P85" i="7"/>
  <c r="BK85" i="7"/>
  <c r="J85" i="7"/>
  <c r="BE85" i="7" s="1"/>
  <c r="BI84" i="7"/>
  <c r="F34" i="7" s="1"/>
  <c r="BD59" i="1" s="1"/>
  <c r="BH84" i="7"/>
  <c r="F33" i="7" s="1"/>
  <c r="BC59" i="1" s="1"/>
  <c r="BG84" i="7"/>
  <c r="F32" i="7" s="1"/>
  <c r="BB59" i="1" s="1"/>
  <c r="BF84" i="7"/>
  <c r="F31" i="7" s="1"/>
  <c r="BA59" i="1" s="1"/>
  <c r="T84" i="7"/>
  <c r="T83" i="7" s="1"/>
  <c r="T82" i="7" s="1"/>
  <c r="T81" i="7" s="1"/>
  <c r="R84" i="7"/>
  <c r="R83" i="7" s="1"/>
  <c r="R82" i="7" s="1"/>
  <c r="R81" i="7" s="1"/>
  <c r="P84" i="7"/>
  <c r="P83" i="7" s="1"/>
  <c r="P82" i="7" s="1"/>
  <c r="P81" i="7" s="1"/>
  <c r="AU59" i="1" s="1"/>
  <c r="BK84" i="7"/>
  <c r="BK83" i="7" s="1"/>
  <c r="J84" i="7"/>
  <c r="BE84" i="7" s="1"/>
  <c r="J77" i="7"/>
  <c r="F75" i="7"/>
  <c r="E73" i="7"/>
  <c r="J51" i="7"/>
  <c r="F49" i="7"/>
  <c r="E47" i="7"/>
  <c r="J18" i="7"/>
  <c r="E18" i="7"/>
  <c r="F78" i="7" s="1"/>
  <c r="J17" i="7"/>
  <c r="J15" i="7"/>
  <c r="E15" i="7"/>
  <c r="F77" i="7" s="1"/>
  <c r="J14" i="7"/>
  <c r="J12" i="7"/>
  <c r="J75" i="7" s="1"/>
  <c r="E7" i="7"/>
  <c r="E71" i="7" s="1"/>
  <c r="AY58" i="1"/>
  <c r="AX58" i="1"/>
  <c r="BI120" i="6"/>
  <c r="BH120" i="6"/>
  <c r="BG120" i="6"/>
  <c r="BF120" i="6"/>
  <c r="T120" i="6"/>
  <c r="T119" i="6" s="1"/>
  <c r="R120" i="6"/>
  <c r="R119" i="6" s="1"/>
  <c r="P120" i="6"/>
  <c r="P119" i="6" s="1"/>
  <c r="BK120" i="6"/>
  <c r="BK119" i="6" s="1"/>
  <c r="J119" i="6" s="1"/>
  <c r="J66" i="6" s="1"/>
  <c r="J120" i="6"/>
  <c r="BE120" i="6" s="1"/>
  <c r="BI118" i="6"/>
  <c r="BH118" i="6"/>
  <c r="BG118" i="6"/>
  <c r="BF118" i="6"/>
  <c r="T118" i="6"/>
  <c r="R118" i="6"/>
  <c r="P118" i="6"/>
  <c r="BK118" i="6"/>
  <c r="J118" i="6"/>
  <c r="BE118" i="6" s="1"/>
  <c r="BI117" i="6"/>
  <c r="BH117" i="6"/>
  <c r="BG117" i="6"/>
  <c r="BF117" i="6"/>
  <c r="BE117" i="6"/>
  <c r="T117" i="6"/>
  <c r="R117" i="6"/>
  <c r="P117" i="6"/>
  <c r="BK117" i="6"/>
  <c r="J117" i="6"/>
  <c r="BI116" i="6"/>
  <c r="BH116" i="6"/>
  <c r="BG116" i="6"/>
  <c r="BF116" i="6"/>
  <c r="T116" i="6"/>
  <c r="R116" i="6"/>
  <c r="P116" i="6"/>
  <c r="BK116" i="6"/>
  <c r="J116" i="6"/>
  <c r="BE116" i="6" s="1"/>
  <c r="BI115" i="6"/>
  <c r="BH115" i="6"/>
  <c r="BG115" i="6"/>
  <c r="BF115" i="6"/>
  <c r="T115" i="6"/>
  <c r="R115" i="6"/>
  <c r="P115" i="6"/>
  <c r="BK115" i="6"/>
  <c r="J115" i="6"/>
  <c r="BE115" i="6" s="1"/>
  <c r="BI114" i="6"/>
  <c r="BH114" i="6"/>
  <c r="BG114" i="6"/>
  <c r="BF114" i="6"/>
  <c r="T114" i="6"/>
  <c r="R114" i="6"/>
  <c r="P114" i="6"/>
  <c r="BK114" i="6"/>
  <c r="J114" i="6"/>
  <c r="BE114" i="6" s="1"/>
  <c r="BI113" i="6"/>
  <c r="BH113" i="6"/>
  <c r="BG113" i="6"/>
  <c r="BF113" i="6"/>
  <c r="BE113" i="6"/>
  <c r="T113" i="6"/>
  <c r="R113" i="6"/>
  <c r="P113" i="6"/>
  <c r="BK113" i="6"/>
  <c r="J113" i="6"/>
  <c r="BI112" i="6"/>
  <c r="BH112" i="6"/>
  <c r="BG112" i="6"/>
  <c r="BF112" i="6"/>
  <c r="BE112" i="6"/>
  <c r="T112" i="6"/>
  <c r="R112" i="6"/>
  <c r="P112" i="6"/>
  <c r="BK112" i="6"/>
  <c r="J112" i="6"/>
  <c r="BI111" i="6"/>
  <c r="BH111" i="6"/>
  <c r="BG111" i="6"/>
  <c r="BF111" i="6"/>
  <c r="BE111" i="6"/>
  <c r="T111" i="6"/>
  <c r="R111" i="6"/>
  <c r="P111" i="6"/>
  <c r="BK111" i="6"/>
  <c r="J111" i="6"/>
  <c r="BI110" i="6"/>
  <c r="BH110" i="6"/>
  <c r="BG110" i="6"/>
  <c r="BF110" i="6"/>
  <c r="BE110" i="6"/>
  <c r="T110" i="6"/>
  <c r="R110" i="6"/>
  <c r="P110" i="6"/>
  <c r="BK110" i="6"/>
  <c r="J110" i="6"/>
  <c r="BI109" i="6"/>
  <c r="BH109" i="6"/>
  <c r="BG109" i="6"/>
  <c r="BF109" i="6"/>
  <c r="BE109" i="6"/>
  <c r="T109" i="6"/>
  <c r="R109" i="6"/>
  <c r="P109" i="6"/>
  <c r="BK109" i="6"/>
  <c r="J109" i="6"/>
  <c r="BI108" i="6"/>
  <c r="BH108" i="6"/>
  <c r="BG108" i="6"/>
  <c r="BF108" i="6"/>
  <c r="BE108" i="6"/>
  <c r="T108" i="6"/>
  <c r="R108" i="6"/>
  <c r="P108" i="6"/>
  <c r="BK108" i="6"/>
  <c r="J108" i="6"/>
  <c r="BI107" i="6"/>
  <c r="BH107" i="6"/>
  <c r="BG107" i="6"/>
  <c r="BF107" i="6"/>
  <c r="BE107" i="6"/>
  <c r="T107" i="6"/>
  <c r="R107" i="6"/>
  <c r="P107" i="6"/>
  <c r="BK107" i="6"/>
  <c r="J107" i="6"/>
  <c r="BI106" i="6"/>
  <c r="BH106" i="6"/>
  <c r="BG106" i="6"/>
  <c r="BF106" i="6"/>
  <c r="BE106" i="6"/>
  <c r="T106" i="6"/>
  <c r="R106" i="6"/>
  <c r="P106" i="6"/>
  <c r="BK106" i="6"/>
  <c r="J106" i="6"/>
  <c r="BI105" i="6"/>
  <c r="BH105" i="6"/>
  <c r="BG105" i="6"/>
  <c r="BF105" i="6"/>
  <c r="BE105" i="6"/>
  <c r="T105" i="6"/>
  <c r="R105" i="6"/>
  <c r="P105" i="6"/>
  <c r="BK105" i="6"/>
  <c r="J105" i="6"/>
  <c r="BI104" i="6"/>
  <c r="BH104" i="6"/>
  <c r="BG104" i="6"/>
  <c r="BF104" i="6"/>
  <c r="BE104" i="6"/>
  <c r="T104" i="6"/>
  <c r="R104" i="6"/>
  <c r="P104" i="6"/>
  <c r="BK104" i="6"/>
  <c r="J104" i="6"/>
  <c r="BI103" i="6"/>
  <c r="BH103" i="6"/>
  <c r="BG103" i="6"/>
  <c r="BF103" i="6"/>
  <c r="BE103" i="6"/>
  <c r="T103" i="6"/>
  <c r="T102" i="6" s="1"/>
  <c r="R103" i="6"/>
  <c r="R102" i="6" s="1"/>
  <c r="P103" i="6"/>
  <c r="P102" i="6" s="1"/>
  <c r="BK103" i="6"/>
  <c r="BK102" i="6" s="1"/>
  <c r="J102" i="6" s="1"/>
  <c r="J65" i="6" s="1"/>
  <c r="J103" i="6"/>
  <c r="BI101" i="6"/>
  <c r="BH101" i="6"/>
  <c r="BG101" i="6"/>
  <c r="BF101" i="6"/>
  <c r="T101" i="6"/>
  <c r="R101" i="6"/>
  <c r="P101" i="6"/>
  <c r="BK101" i="6"/>
  <c r="J101" i="6"/>
  <c r="BE101" i="6" s="1"/>
  <c r="BI100" i="6"/>
  <c r="BH100" i="6"/>
  <c r="BG100" i="6"/>
  <c r="BF100" i="6"/>
  <c r="T100" i="6"/>
  <c r="R100" i="6"/>
  <c r="P100" i="6"/>
  <c r="BK100" i="6"/>
  <c r="J100" i="6"/>
  <c r="BE100" i="6" s="1"/>
  <c r="BI99" i="6"/>
  <c r="BH99" i="6"/>
  <c r="BG99" i="6"/>
  <c r="BF99" i="6"/>
  <c r="T99" i="6"/>
  <c r="R99" i="6"/>
  <c r="P99" i="6"/>
  <c r="BK99" i="6"/>
  <c r="J99" i="6"/>
  <c r="BE99" i="6" s="1"/>
  <c r="BI98" i="6"/>
  <c r="BH98" i="6"/>
  <c r="BG98" i="6"/>
  <c r="BF98" i="6"/>
  <c r="T98" i="6"/>
  <c r="R98" i="6"/>
  <c r="P98" i="6"/>
  <c r="BK98" i="6"/>
  <c r="J98" i="6"/>
  <c r="BE98" i="6" s="1"/>
  <c r="BI97" i="6"/>
  <c r="BH97" i="6"/>
  <c r="BG97" i="6"/>
  <c r="BF97" i="6"/>
  <c r="T97" i="6"/>
  <c r="R97" i="6"/>
  <c r="P97" i="6"/>
  <c r="BK97" i="6"/>
  <c r="J97" i="6"/>
  <c r="BE97" i="6" s="1"/>
  <c r="BI96" i="6"/>
  <c r="BH96" i="6"/>
  <c r="BG96" i="6"/>
  <c r="BF96" i="6"/>
  <c r="T96" i="6"/>
  <c r="R96" i="6"/>
  <c r="P96" i="6"/>
  <c r="BK96" i="6"/>
  <c r="J96" i="6"/>
  <c r="BE96" i="6" s="1"/>
  <c r="BI95" i="6"/>
  <c r="BH95" i="6"/>
  <c r="BG95" i="6"/>
  <c r="BF95" i="6"/>
  <c r="T95" i="6"/>
  <c r="R95" i="6"/>
  <c r="P95" i="6"/>
  <c r="BK95" i="6"/>
  <c r="J95" i="6"/>
  <c r="BE95" i="6" s="1"/>
  <c r="BI94" i="6"/>
  <c r="BH94" i="6"/>
  <c r="BG94" i="6"/>
  <c r="BF94" i="6"/>
  <c r="T94" i="6"/>
  <c r="T93" i="6" s="1"/>
  <c r="R94" i="6"/>
  <c r="P94" i="6"/>
  <c r="P93" i="6" s="1"/>
  <c r="P92" i="6" s="1"/>
  <c r="BK94" i="6"/>
  <c r="J94" i="6"/>
  <c r="BE94" i="6" s="1"/>
  <c r="BI91" i="6"/>
  <c r="BH91" i="6"/>
  <c r="F35" i="6" s="1"/>
  <c r="BC58" i="1" s="1"/>
  <c r="BG91" i="6"/>
  <c r="BF91" i="6"/>
  <c r="F33" i="6" s="1"/>
  <c r="BA58" i="1" s="1"/>
  <c r="T91" i="6"/>
  <c r="T90" i="6" s="1"/>
  <c r="T89" i="6" s="1"/>
  <c r="R91" i="6"/>
  <c r="R90" i="6" s="1"/>
  <c r="R89" i="6" s="1"/>
  <c r="P91" i="6"/>
  <c r="P90" i="6" s="1"/>
  <c r="P89" i="6" s="1"/>
  <c r="BK91" i="6"/>
  <c r="BK90" i="6" s="1"/>
  <c r="J91" i="6"/>
  <c r="BE91" i="6" s="1"/>
  <c r="J32" i="6" s="1"/>
  <c r="AV58" i="1" s="1"/>
  <c r="J84" i="6"/>
  <c r="F82" i="6"/>
  <c r="E80" i="6"/>
  <c r="J55" i="6"/>
  <c r="F53" i="6"/>
  <c r="E51" i="6"/>
  <c r="J20" i="6"/>
  <c r="E20" i="6"/>
  <c r="F85" i="6" s="1"/>
  <c r="J19" i="6"/>
  <c r="J17" i="6"/>
  <c r="E17" i="6"/>
  <c r="F84" i="6" s="1"/>
  <c r="J16" i="6"/>
  <c r="J14" i="6"/>
  <c r="J82" i="6" s="1"/>
  <c r="E7" i="6"/>
  <c r="E76" i="6" s="1"/>
  <c r="AY57" i="1"/>
  <c r="AX57" i="1"/>
  <c r="BI155" i="5"/>
  <c r="BH155" i="5"/>
  <c r="BG155" i="5"/>
  <c r="BF155" i="5"/>
  <c r="BE155" i="5"/>
  <c r="T155" i="5"/>
  <c r="R155" i="5"/>
  <c r="P155" i="5"/>
  <c r="BK155" i="5"/>
  <c r="J155" i="5"/>
  <c r="BI154" i="5"/>
  <c r="BH154" i="5"/>
  <c r="BG154" i="5"/>
  <c r="BF154" i="5"/>
  <c r="BE154" i="5"/>
  <c r="T154" i="5"/>
  <c r="R154" i="5"/>
  <c r="P154" i="5"/>
  <c r="BK154" i="5"/>
  <c r="J154" i="5"/>
  <c r="BI153" i="5"/>
  <c r="BH153" i="5"/>
  <c r="BG153" i="5"/>
  <c r="BF153" i="5"/>
  <c r="BE153" i="5"/>
  <c r="T153" i="5"/>
  <c r="R153" i="5"/>
  <c r="P153" i="5"/>
  <c r="BK153" i="5"/>
  <c r="J153" i="5"/>
  <c r="BI152" i="5"/>
  <c r="BH152" i="5"/>
  <c r="BG152" i="5"/>
  <c r="BF152" i="5"/>
  <c r="BE152" i="5"/>
  <c r="T152" i="5"/>
  <c r="R152" i="5"/>
  <c r="P152" i="5"/>
  <c r="BK152" i="5"/>
  <c r="J152" i="5"/>
  <c r="BI151" i="5"/>
  <c r="BH151" i="5"/>
  <c r="BG151" i="5"/>
  <c r="BF151" i="5"/>
  <c r="BE151" i="5"/>
  <c r="T151" i="5"/>
  <c r="R151" i="5"/>
  <c r="P151" i="5"/>
  <c r="BK151" i="5"/>
  <c r="J151" i="5"/>
  <c r="BI150" i="5"/>
  <c r="BH150" i="5"/>
  <c r="BG150" i="5"/>
  <c r="BF150" i="5"/>
  <c r="BE150" i="5"/>
  <c r="T150" i="5"/>
  <c r="T149" i="5" s="1"/>
  <c r="R150" i="5"/>
  <c r="R149" i="5" s="1"/>
  <c r="P150" i="5"/>
  <c r="P149" i="5" s="1"/>
  <c r="BK150" i="5"/>
  <c r="BK149" i="5" s="1"/>
  <c r="J149" i="5" s="1"/>
  <c r="J73" i="5" s="1"/>
  <c r="J150" i="5"/>
  <c r="BI148" i="5"/>
  <c r="BH148" i="5"/>
  <c r="BG148" i="5"/>
  <c r="BF148" i="5"/>
  <c r="T148" i="5"/>
  <c r="R148" i="5"/>
  <c r="P148" i="5"/>
  <c r="BK148" i="5"/>
  <c r="J148" i="5"/>
  <c r="BE148" i="5" s="1"/>
  <c r="BI147" i="5"/>
  <c r="BH147" i="5"/>
  <c r="BG147" i="5"/>
  <c r="BF147" i="5"/>
  <c r="T147" i="5"/>
  <c r="R147" i="5"/>
  <c r="R146" i="5" s="1"/>
  <c r="P147" i="5"/>
  <c r="BK147" i="5"/>
  <c r="BK146" i="5" s="1"/>
  <c r="J146" i="5" s="1"/>
  <c r="J72" i="5" s="1"/>
  <c r="J147" i="5"/>
  <c r="BE147" i="5" s="1"/>
  <c r="BI145" i="5"/>
  <c r="BH145" i="5"/>
  <c r="BG145" i="5"/>
  <c r="BF145" i="5"/>
  <c r="BE145" i="5"/>
  <c r="T145" i="5"/>
  <c r="R145" i="5"/>
  <c r="P145" i="5"/>
  <c r="BK145" i="5"/>
  <c r="J145" i="5"/>
  <c r="BI144" i="5"/>
  <c r="BH144" i="5"/>
  <c r="BG144" i="5"/>
  <c r="BF144" i="5"/>
  <c r="BE144" i="5"/>
  <c r="T144" i="5"/>
  <c r="R144" i="5"/>
  <c r="P144" i="5"/>
  <c r="BK144" i="5"/>
  <c r="J144" i="5"/>
  <c r="BI143" i="5"/>
  <c r="BH143" i="5"/>
  <c r="BG143" i="5"/>
  <c r="BF143" i="5"/>
  <c r="BE143" i="5"/>
  <c r="T143" i="5"/>
  <c r="R143" i="5"/>
  <c r="P143" i="5"/>
  <c r="BK143" i="5"/>
  <c r="J143" i="5"/>
  <c r="BI142" i="5"/>
  <c r="BH142" i="5"/>
  <c r="BG142" i="5"/>
  <c r="BF142" i="5"/>
  <c r="BE142" i="5"/>
  <c r="T142" i="5"/>
  <c r="R142" i="5"/>
  <c r="P142" i="5"/>
  <c r="BK142" i="5"/>
  <c r="J142" i="5"/>
  <c r="BI141" i="5"/>
  <c r="BH141" i="5"/>
  <c r="BG141" i="5"/>
  <c r="BF141" i="5"/>
  <c r="BE141" i="5"/>
  <c r="T141" i="5"/>
  <c r="R141" i="5"/>
  <c r="P141" i="5"/>
  <c r="BK141" i="5"/>
  <c r="J141" i="5"/>
  <c r="BI140" i="5"/>
  <c r="BH140" i="5"/>
  <c r="BG140" i="5"/>
  <c r="BF140" i="5"/>
  <c r="BE140" i="5"/>
  <c r="T140" i="5"/>
  <c r="R140" i="5"/>
  <c r="P140" i="5"/>
  <c r="BK140" i="5"/>
  <c r="J140" i="5"/>
  <c r="BI139" i="5"/>
  <c r="BH139" i="5"/>
  <c r="BG139" i="5"/>
  <c r="BF139" i="5"/>
  <c r="BE139" i="5"/>
  <c r="T139" i="5"/>
  <c r="R139" i="5"/>
  <c r="P139" i="5"/>
  <c r="BK139" i="5"/>
  <c r="J139" i="5"/>
  <c r="BI138" i="5"/>
  <c r="BH138" i="5"/>
  <c r="BG138" i="5"/>
  <c r="BF138" i="5"/>
  <c r="BE138" i="5"/>
  <c r="T138" i="5"/>
  <c r="R138" i="5"/>
  <c r="P138" i="5"/>
  <c r="BK138" i="5"/>
  <c r="J138" i="5"/>
  <c r="BI137" i="5"/>
  <c r="BH137" i="5"/>
  <c r="BG137" i="5"/>
  <c r="BF137" i="5"/>
  <c r="BE137" i="5"/>
  <c r="T137" i="5"/>
  <c r="R137" i="5"/>
  <c r="P137" i="5"/>
  <c r="BK137" i="5"/>
  <c r="J137" i="5"/>
  <c r="BI136" i="5"/>
  <c r="BH136" i="5"/>
  <c r="BG136" i="5"/>
  <c r="BF136" i="5"/>
  <c r="BE136" i="5"/>
  <c r="T136" i="5"/>
  <c r="T135" i="5" s="1"/>
  <c r="R136" i="5"/>
  <c r="R135" i="5" s="1"/>
  <c r="R134" i="5" s="1"/>
  <c r="P136" i="5"/>
  <c r="P135" i="5" s="1"/>
  <c r="BK136" i="5"/>
  <c r="BK135" i="5" s="1"/>
  <c r="J136" i="5"/>
  <c r="BI133" i="5"/>
  <c r="BH133" i="5"/>
  <c r="BG133" i="5"/>
  <c r="BF133" i="5"/>
  <c r="BE133" i="5"/>
  <c r="T133" i="5"/>
  <c r="R133" i="5"/>
  <c r="P133" i="5"/>
  <c r="BK133" i="5"/>
  <c r="J133" i="5"/>
  <c r="BI132" i="5"/>
  <c r="BH132" i="5"/>
  <c r="BG132" i="5"/>
  <c r="BF132" i="5"/>
  <c r="BE132" i="5"/>
  <c r="T132" i="5"/>
  <c r="T131" i="5" s="1"/>
  <c r="R132" i="5"/>
  <c r="R131" i="5" s="1"/>
  <c r="P132" i="5"/>
  <c r="P131" i="5" s="1"/>
  <c r="BK132" i="5"/>
  <c r="BK131" i="5" s="1"/>
  <c r="J131" i="5" s="1"/>
  <c r="J69" i="5" s="1"/>
  <c r="J132" i="5"/>
  <c r="BI130" i="5"/>
  <c r="BH130" i="5"/>
  <c r="BG130" i="5"/>
  <c r="BF130" i="5"/>
  <c r="T130" i="5"/>
  <c r="R130" i="5"/>
  <c r="P130" i="5"/>
  <c r="BK130" i="5"/>
  <c r="J130" i="5"/>
  <c r="BE130" i="5" s="1"/>
  <c r="BI129" i="5"/>
  <c r="BH129" i="5"/>
  <c r="BG129" i="5"/>
  <c r="BF129" i="5"/>
  <c r="T129" i="5"/>
  <c r="R129" i="5"/>
  <c r="R128" i="5" s="1"/>
  <c r="P129" i="5"/>
  <c r="BK129" i="5"/>
  <c r="BK128" i="5" s="1"/>
  <c r="J128" i="5" s="1"/>
  <c r="J68" i="5" s="1"/>
  <c r="J129" i="5"/>
  <c r="BE129" i="5" s="1"/>
  <c r="BI127" i="5"/>
  <c r="BH127" i="5"/>
  <c r="BG127" i="5"/>
  <c r="BF127" i="5"/>
  <c r="BE127" i="5"/>
  <c r="T127" i="5"/>
  <c r="R127" i="5"/>
  <c r="P127" i="5"/>
  <c r="BK127" i="5"/>
  <c r="J127" i="5"/>
  <c r="BI126" i="5"/>
  <c r="BH126" i="5"/>
  <c r="BG126" i="5"/>
  <c r="BF126" i="5"/>
  <c r="BE126" i="5"/>
  <c r="T126" i="5"/>
  <c r="R126" i="5"/>
  <c r="P126" i="5"/>
  <c r="BK126" i="5"/>
  <c r="J126" i="5"/>
  <c r="BI125" i="5"/>
  <c r="BH125" i="5"/>
  <c r="BG125" i="5"/>
  <c r="BF125" i="5"/>
  <c r="BE125" i="5"/>
  <c r="T125" i="5"/>
  <c r="R125" i="5"/>
  <c r="P125" i="5"/>
  <c r="BK125" i="5"/>
  <c r="J125" i="5"/>
  <c r="BI124" i="5"/>
  <c r="BH124" i="5"/>
  <c r="BG124" i="5"/>
  <c r="BF124" i="5"/>
  <c r="BE124" i="5"/>
  <c r="T124" i="5"/>
  <c r="R124" i="5"/>
  <c r="P124" i="5"/>
  <c r="BK124" i="5"/>
  <c r="J124" i="5"/>
  <c r="BI123" i="5"/>
  <c r="BH123" i="5"/>
  <c r="BG123" i="5"/>
  <c r="BF123" i="5"/>
  <c r="BE123" i="5"/>
  <c r="T123" i="5"/>
  <c r="R123" i="5"/>
  <c r="P123" i="5"/>
  <c r="BK123" i="5"/>
  <c r="J123" i="5"/>
  <c r="BI122" i="5"/>
  <c r="BH122" i="5"/>
  <c r="BG122" i="5"/>
  <c r="BF122" i="5"/>
  <c r="BE122" i="5"/>
  <c r="T122" i="5"/>
  <c r="T121" i="5" s="1"/>
  <c r="R122" i="5"/>
  <c r="R121" i="5" s="1"/>
  <c r="P122" i="5"/>
  <c r="P121" i="5" s="1"/>
  <c r="BK122" i="5"/>
  <c r="BK121" i="5" s="1"/>
  <c r="J121" i="5" s="1"/>
  <c r="J67" i="5" s="1"/>
  <c r="J122" i="5"/>
  <c r="BI120" i="5"/>
  <c r="BH120" i="5"/>
  <c r="BG120" i="5"/>
  <c r="BF120" i="5"/>
  <c r="T120" i="5"/>
  <c r="R120" i="5"/>
  <c r="P120" i="5"/>
  <c r="BK120" i="5"/>
  <c r="J120" i="5"/>
  <c r="BE120" i="5" s="1"/>
  <c r="BI119" i="5"/>
  <c r="BH119" i="5"/>
  <c r="BG119" i="5"/>
  <c r="BF119" i="5"/>
  <c r="T119" i="5"/>
  <c r="R119" i="5"/>
  <c r="R118" i="5" s="1"/>
  <c r="P119" i="5"/>
  <c r="BK119" i="5"/>
  <c r="BK118" i="5" s="1"/>
  <c r="J118" i="5" s="1"/>
  <c r="J66" i="5" s="1"/>
  <c r="J119" i="5"/>
  <c r="BE119" i="5" s="1"/>
  <c r="BI117" i="5"/>
  <c r="BH117" i="5"/>
  <c r="BG117" i="5"/>
  <c r="BF117" i="5"/>
  <c r="BE117" i="5"/>
  <c r="T117" i="5"/>
  <c r="R117" i="5"/>
  <c r="P117" i="5"/>
  <c r="BK117" i="5"/>
  <c r="J117" i="5"/>
  <c r="BI116" i="5"/>
  <c r="BH116" i="5"/>
  <c r="BG116" i="5"/>
  <c r="BF116" i="5"/>
  <c r="BE116" i="5"/>
  <c r="T116" i="5"/>
  <c r="R116" i="5"/>
  <c r="P116" i="5"/>
  <c r="BK116" i="5"/>
  <c r="J116" i="5"/>
  <c r="BI115" i="5"/>
  <c r="BH115" i="5"/>
  <c r="BG115" i="5"/>
  <c r="BF115" i="5"/>
  <c r="BE115" i="5"/>
  <c r="T115" i="5"/>
  <c r="R115" i="5"/>
  <c r="P115" i="5"/>
  <c r="BK115" i="5"/>
  <c r="J115" i="5"/>
  <c r="BI114" i="5"/>
  <c r="BH114" i="5"/>
  <c r="BG114" i="5"/>
  <c r="BF114" i="5"/>
  <c r="BE114" i="5"/>
  <c r="T114" i="5"/>
  <c r="R114" i="5"/>
  <c r="P114" i="5"/>
  <c r="BK114" i="5"/>
  <c r="J114" i="5"/>
  <c r="BI113" i="5"/>
  <c r="BH113" i="5"/>
  <c r="BG113" i="5"/>
  <c r="BF113" i="5"/>
  <c r="BE113" i="5"/>
  <c r="T113" i="5"/>
  <c r="R113" i="5"/>
  <c r="P113" i="5"/>
  <c r="BK113" i="5"/>
  <c r="J113" i="5"/>
  <c r="BI112" i="5"/>
  <c r="BH112" i="5"/>
  <c r="BG112" i="5"/>
  <c r="BF112" i="5"/>
  <c r="BE112" i="5"/>
  <c r="T112" i="5"/>
  <c r="R112" i="5"/>
  <c r="P112" i="5"/>
  <c r="BK112" i="5"/>
  <c r="J112" i="5"/>
  <c r="BI111" i="5"/>
  <c r="BH111" i="5"/>
  <c r="BG111" i="5"/>
  <c r="BF111" i="5"/>
  <c r="BE111" i="5"/>
  <c r="T111" i="5"/>
  <c r="R111" i="5"/>
  <c r="P111" i="5"/>
  <c r="BK111" i="5"/>
  <c r="J111" i="5"/>
  <c r="BI110" i="5"/>
  <c r="BH110" i="5"/>
  <c r="BG110" i="5"/>
  <c r="BF110" i="5"/>
  <c r="BE110" i="5"/>
  <c r="T110" i="5"/>
  <c r="R110" i="5"/>
  <c r="P110" i="5"/>
  <c r="BK110" i="5"/>
  <c r="J110" i="5"/>
  <c r="BI109" i="5"/>
  <c r="BH109" i="5"/>
  <c r="BG109" i="5"/>
  <c r="BF109" i="5"/>
  <c r="BE109" i="5"/>
  <c r="T109" i="5"/>
  <c r="T108" i="5" s="1"/>
  <c r="R109" i="5"/>
  <c r="R108" i="5" s="1"/>
  <c r="P109" i="5"/>
  <c r="P108" i="5" s="1"/>
  <c r="BK109" i="5"/>
  <c r="BK108" i="5" s="1"/>
  <c r="J108" i="5" s="1"/>
  <c r="J65" i="5" s="1"/>
  <c r="J109" i="5"/>
  <c r="BI107" i="5"/>
  <c r="BH107" i="5"/>
  <c r="BG107" i="5"/>
  <c r="BF107" i="5"/>
  <c r="T107" i="5"/>
  <c r="R107" i="5"/>
  <c r="P107" i="5"/>
  <c r="BK107" i="5"/>
  <c r="J107" i="5"/>
  <c r="BE107" i="5" s="1"/>
  <c r="BI106" i="5"/>
  <c r="BH106" i="5"/>
  <c r="BG106" i="5"/>
  <c r="BF106" i="5"/>
  <c r="T106" i="5"/>
  <c r="R106" i="5"/>
  <c r="P106" i="5"/>
  <c r="BK106" i="5"/>
  <c r="J106" i="5"/>
  <c r="BE106" i="5" s="1"/>
  <c r="BI105" i="5"/>
  <c r="BH105" i="5"/>
  <c r="BG105" i="5"/>
  <c r="BF105" i="5"/>
  <c r="T105" i="5"/>
  <c r="R105" i="5"/>
  <c r="P105" i="5"/>
  <c r="BK105" i="5"/>
  <c r="J105" i="5"/>
  <c r="BE105" i="5" s="1"/>
  <c r="BI104" i="5"/>
  <c r="BH104" i="5"/>
  <c r="BG104" i="5"/>
  <c r="BF104" i="5"/>
  <c r="T104" i="5"/>
  <c r="R104" i="5"/>
  <c r="P104" i="5"/>
  <c r="BK104" i="5"/>
  <c r="J104" i="5"/>
  <c r="BE104" i="5" s="1"/>
  <c r="BI103" i="5"/>
  <c r="BH103" i="5"/>
  <c r="BG103" i="5"/>
  <c r="BF103" i="5"/>
  <c r="T103" i="5"/>
  <c r="T102" i="5" s="1"/>
  <c r="R103" i="5"/>
  <c r="P103" i="5"/>
  <c r="P102" i="5" s="1"/>
  <c r="BK103" i="5"/>
  <c r="J103" i="5"/>
  <c r="BE103" i="5" s="1"/>
  <c r="BI101" i="5"/>
  <c r="BH101" i="5"/>
  <c r="BG101" i="5"/>
  <c r="BF101" i="5"/>
  <c r="T101" i="5"/>
  <c r="R101" i="5"/>
  <c r="P101" i="5"/>
  <c r="BK101" i="5"/>
  <c r="J101" i="5"/>
  <c r="BE101" i="5" s="1"/>
  <c r="BI100" i="5"/>
  <c r="BH100" i="5"/>
  <c r="BG100" i="5"/>
  <c r="BF100" i="5"/>
  <c r="T100" i="5"/>
  <c r="T99" i="5" s="1"/>
  <c r="R100" i="5"/>
  <c r="R99" i="5" s="1"/>
  <c r="P100" i="5"/>
  <c r="P99" i="5" s="1"/>
  <c r="BK100" i="5"/>
  <c r="BK99" i="5" s="1"/>
  <c r="J99" i="5" s="1"/>
  <c r="J63" i="5" s="1"/>
  <c r="J100" i="5"/>
  <c r="BE100" i="5" s="1"/>
  <c r="BI98" i="5"/>
  <c r="BH98" i="5"/>
  <c r="F35" i="5" s="1"/>
  <c r="BC57" i="1" s="1"/>
  <c r="BC56" i="1" s="1"/>
  <c r="AY56" i="1" s="1"/>
  <c r="BG98" i="5"/>
  <c r="BF98" i="5"/>
  <c r="F33" i="5" s="1"/>
  <c r="BA57" i="1" s="1"/>
  <c r="BA56" i="1" s="1"/>
  <c r="AW56" i="1" s="1"/>
  <c r="T98" i="5"/>
  <c r="T97" i="5" s="1"/>
  <c r="R98" i="5"/>
  <c r="R97" i="5" s="1"/>
  <c r="P98" i="5"/>
  <c r="P97" i="5" s="1"/>
  <c r="BK98" i="5"/>
  <c r="BK97" i="5" s="1"/>
  <c r="J98" i="5"/>
  <c r="BE98" i="5" s="1"/>
  <c r="J91" i="5"/>
  <c r="F89" i="5"/>
  <c r="E87" i="5"/>
  <c r="J55" i="5"/>
  <c r="F53" i="5"/>
  <c r="E51" i="5"/>
  <c r="J20" i="5"/>
  <c r="E20" i="5"/>
  <c r="F92" i="5" s="1"/>
  <c r="J19" i="5"/>
  <c r="J17" i="5"/>
  <c r="E17" i="5"/>
  <c r="F91" i="5" s="1"/>
  <c r="J16" i="5"/>
  <c r="J14" i="5"/>
  <c r="J89" i="5" s="1"/>
  <c r="E7" i="5"/>
  <c r="E83" i="5" s="1"/>
  <c r="BK277" i="4"/>
  <c r="BK276" i="4" s="1"/>
  <c r="J276" i="4" s="1"/>
  <c r="J65" i="4" s="1"/>
  <c r="AY55" i="1"/>
  <c r="AX55" i="1"/>
  <c r="BI278" i="4"/>
  <c r="BH278" i="4"/>
  <c r="BG278" i="4"/>
  <c r="BF278" i="4"/>
  <c r="T278" i="4"/>
  <c r="T277" i="4" s="1"/>
  <c r="T276" i="4" s="1"/>
  <c r="R278" i="4"/>
  <c r="R277" i="4" s="1"/>
  <c r="R276" i="4" s="1"/>
  <c r="P278" i="4"/>
  <c r="P277" i="4" s="1"/>
  <c r="P276" i="4" s="1"/>
  <c r="BK278" i="4"/>
  <c r="J278" i="4"/>
  <c r="BE278" i="4" s="1"/>
  <c r="BI274" i="4"/>
  <c r="BH274" i="4"/>
  <c r="BG274" i="4"/>
  <c r="BF274" i="4"/>
  <c r="T274" i="4"/>
  <c r="T273" i="4" s="1"/>
  <c r="R274" i="4"/>
  <c r="R273" i="4" s="1"/>
  <c r="P274" i="4"/>
  <c r="P273" i="4" s="1"/>
  <c r="BK274" i="4"/>
  <c r="BK273" i="4" s="1"/>
  <c r="J273" i="4" s="1"/>
  <c r="J64" i="4" s="1"/>
  <c r="J274" i="4"/>
  <c r="BE274" i="4" s="1"/>
  <c r="BI271" i="4"/>
  <c r="BH271" i="4"/>
  <c r="BG271" i="4"/>
  <c r="BF271" i="4"/>
  <c r="BE271" i="4"/>
  <c r="T271" i="4"/>
  <c r="R271" i="4"/>
  <c r="P271" i="4"/>
  <c r="BK271" i="4"/>
  <c r="J271" i="4"/>
  <c r="BI269" i="4"/>
  <c r="BH269" i="4"/>
  <c r="BG269" i="4"/>
  <c r="BF269" i="4"/>
  <c r="BE269" i="4"/>
  <c r="T269" i="4"/>
  <c r="R269" i="4"/>
  <c r="P269" i="4"/>
  <c r="BK269" i="4"/>
  <c r="J269" i="4"/>
  <c r="BI266" i="4"/>
  <c r="BH266" i="4"/>
  <c r="BG266" i="4"/>
  <c r="BF266" i="4"/>
  <c r="BE266" i="4"/>
  <c r="T266" i="4"/>
  <c r="R266" i="4"/>
  <c r="P266" i="4"/>
  <c r="BK266" i="4"/>
  <c r="J266" i="4"/>
  <c r="BI264" i="4"/>
  <c r="BH264" i="4"/>
  <c r="BG264" i="4"/>
  <c r="BF264" i="4"/>
  <c r="BE264" i="4"/>
  <c r="T264" i="4"/>
  <c r="T263" i="4" s="1"/>
  <c r="R264" i="4"/>
  <c r="R263" i="4" s="1"/>
  <c r="P264" i="4"/>
  <c r="P263" i="4" s="1"/>
  <c r="BK264" i="4"/>
  <c r="BK263" i="4" s="1"/>
  <c r="J263" i="4" s="1"/>
  <c r="J63" i="4" s="1"/>
  <c r="J264" i="4"/>
  <c r="BI262" i="4"/>
  <c r="BH262" i="4"/>
  <c r="BG262" i="4"/>
  <c r="BF262" i="4"/>
  <c r="T262" i="4"/>
  <c r="R262" i="4"/>
  <c r="P262" i="4"/>
  <c r="BK262" i="4"/>
  <c r="J262" i="4"/>
  <c r="BE262" i="4" s="1"/>
  <c r="BI260" i="4"/>
  <c r="BH260" i="4"/>
  <c r="BG260" i="4"/>
  <c r="BF260" i="4"/>
  <c r="T260" i="4"/>
  <c r="R260" i="4"/>
  <c r="P260" i="4"/>
  <c r="BK260" i="4"/>
  <c r="J260" i="4"/>
  <c r="BE260" i="4" s="1"/>
  <c r="BI259" i="4"/>
  <c r="BH259" i="4"/>
  <c r="BG259" i="4"/>
  <c r="BF259" i="4"/>
  <c r="T259" i="4"/>
  <c r="R259" i="4"/>
  <c r="P259" i="4"/>
  <c r="BK259" i="4"/>
  <c r="J259" i="4"/>
  <c r="BE259" i="4" s="1"/>
  <c r="BI256" i="4"/>
  <c r="BH256" i="4"/>
  <c r="BG256" i="4"/>
  <c r="BF256" i="4"/>
  <c r="T256" i="4"/>
  <c r="R256" i="4"/>
  <c r="P256" i="4"/>
  <c r="BK256" i="4"/>
  <c r="J256" i="4"/>
  <c r="BE256" i="4" s="1"/>
  <c r="BI253" i="4"/>
  <c r="BH253" i="4"/>
  <c r="BG253" i="4"/>
  <c r="BF253" i="4"/>
  <c r="T253" i="4"/>
  <c r="R253" i="4"/>
  <c r="P253" i="4"/>
  <c r="BK253" i="4"/>
  <c r="J253" i="4"/>
  <c r="BE253" i="4" s="1"/>
  <c r="BI251" i="4"/>
  <c r="BH251" i="4"/>
  <c r="BG251" i="4"/>
  <c r="BF251" i="4"/>
  <c r="T251" i="4"/>
  <c r="R251" i="4"/>
  <c r="R250" i="4" s="1"/>
  <c r="P251" i="4"/>
  <c r="BK251" i="4"/>
  <c r="BK250" i="4" s="1"/>
  <c r="J250" i="4" s="1"/>
  <c r="J62" i="4" s="1"/>
  <c r="J251" i="4"/>
  <c r="BE251" i="4" s="1"/>
  <c r="BI248" i="4"/>
  <c r="BH248" i="4"/>
  <c r="BG248" i="4"/>
  <c r="BF248" i="4"/>
  <c r="BE248" i="4"/>
  <c r="T248" i="4"/>
  <c r="R248" i="4"/>
  <c r="P248" i="4"/>
  <c r="BK248" i="4"/>
  <c r="J248" i="4"/>
  <c r="BI246" i="4"/>
  <c r="BH246" i="4"/>
  <c r="BG246" i="4"/>
  <c r="BF246" i="4"/>
  <c r="BE246" i="4"/>
  <c r="T246" i="4"/>
  <c r="T245" i="4" s="1"/>
  <c r="R246" i="4"/>
  <c r="R245" i="4" s="1"/>
  <c r="P246" i="4"/>
  <c r="P245" i="4" s="1"/>
  <c r="BK246" i="4"/>
  <c r="BK245" i="4" s="1"/>
  <c r="J245" i="4" s="1"/>
  <c r="J61" i="4" s="1"/>
  <c r="J246" i="4"/>
  <c r="BI243" i="4"/>
  <c r="BH243" i="4"/>
  <c r="BG243" i="4"/>
  <c r="BF243" i="4"/>
  <c r="T243" i="4"/>
  <c r="R243" i="4"/>
  <c r="P243" i="4"/>
  <c r="BK243" i="4"/>
  <c r="J243" i="4"/>
  <c r="BE243" i="4" s="1"/>
  <c r="BI240" i="4"/>
  <c r="BH240" i="4"/>
  <c r="BG240" i="4"/>
  <c r="BF240" i="4"/>
  <c r="T240" i="4"/>
  <c r="R240" i="4"/>
  <c r="P240" i="4"/>
  <c r="BK240" i="4"/>
  <c r="J240" i="4"/>
  <c r="BE240" i="4" s="1"/>
  <c r="BI238" i="4"/>
  <c r="BH238" i="4"/>
  <c r="BG238" i="4"/>
  <c r="BF238" i="4"/>
  <c r="T238" i="4"/>
  <c r="R238" i="4"/>
  <c r="P238" i="4"/>
  <c r="BK238" i="4"/>
  <c r="J238" i="4"/>
  <c r="BE238" i="4" s="1"/>
  <c r="BI235" i="4"/>
  <c r="BH235" i="4"/>
  <c r="BG235" i="4"/>
  <c r="BF235" i="4"/>
  <c r="T235" i="4"/>
  <c r="R235" i="4"/>
  <c r="P235" i="4"/>
  <c r="BK235" i="4"/>
  <c r="J235" i="4"/>
  <c r="BE235" i="4" s="1"/>
  <c r="BI233" i="4"/>
  <c r="BH233" i="4"/>
  <c r="BG233" i="4"/>
  <c r="BF233" i="4"/>
  <c r="T233" i="4"/>
  <c r="R233" i="4"/>
  <c r="P233" i="4"/>
  <c r="BK233" i="4"/>
  <c r="J233" i="4"/>
  <c r="BE233" i="4" s="1"/>
  <c r="BI231" i="4"/>
  <c r="BH231" i="4"/>
  <c r="BG231" i="4"/>
  <c r="BF231" i="4"/>
  <c r="T231" i="4"/>
  <c r="R231" i="4"/>
  <c r="P231" i="4"/>
  <c r="BK231" i="4"/>
  <c r="J231" i="4"/>
  <c r="BE231" i="4" s="1"/>
  <c r="BI229" i="4"/>
  <c r="BH229" i="4"/>
  <c r="BG229" i="4"/>
  <c r="BF229" i="4"/>
  <c r="T229" i="4"/>
  <c r="R229" i="4"/>
  <c r="P229" i="4"/>
  <c r="BK229" i="4"/>
  <c r="J229" i="4"/>
  <c r="BE229" i="4" s="1"/>
  <c r="BI227" i="4"/>
  <c r="BH227" i="4"/>
  <c r="BG227" i="4"/>
  <c r="BF227" i="4"/>
  <c r="T227" i="4"/>
  <c r="R227" i="4"/>
  <c r="P227" i="4"/>
  <c r="BK227" i="4"/>
  <c r="J227" i="4"/>
  <c r="BE227" i="4" s="1"/>
  <c r="BI224" i="4"/>
  <c r="BH224" i="4"/>
  <c r="BG224" i="4"/>
  <c r="BF224" i="4"/>
  <c r="T224" i="4"/>
  <c r="R224" i="4"/>
  <c r="P224" i="4"/>
  <c r="BK224" i="4"/>
  <c r="J224" i="4"/>
  <c r="BE224" i="4" s="1"/>
  <c r="BI222" i="4"/>
  <c r="BH222" i="4"/>
  <c r="BG222" i="4"/>
  <c r="BF222" i="4"/>
  <c r="T222" i="4"/>
  <c r="R222" i="4"/>
  <c r="P222" i="4"/>
  <c r="BK222" i="4"/>
  <c r="J222" i="4"/>
  <c r="BE222" i="4" s="1"/>
  <c r="BI219" i="4"/>
  <c r="BH219" i="4"/>
  <c r="BG219" i="4"/>
  <c r="BF219" i="4"/>
  <c r="T219" i="4"/>
  <c r="T218" i="4" s="1"/>
  <c r="R219" i="4"/>
  <c r="P219" i="4"/>
  <c r="P218" i="4" s="1"/>
  <c r="BK219" i="4"/>
  <c r="J219" i="4"/>
  <c r="BE219" i="4" s="1"/>
  <c r="BI215" i="4"/>
  <c r="BH215" i="4"/>
  <c r="BG215" i="4"/>
  <c r="BF215" i="4"/>
  <c r="T215" i="4"/>
  <c r="R215" i="4"/>
  <c r="P215" i="4"/>
  <c r="BK215" i="4"/>
  <c r="J215" i="4"/>
  <c r="BE215" i="4" s="1"/>
  <c r="BI213" i="4"/>
  <c r="BH213" i="4"/>
  <c r="BG213" i="4"/>
  <c r="BF213" i="4"/>
  <c r="T213" i="4"/>
  <c r="R213" i="4"/>
  <c r="P213" i="4"/>
  <c r="BK213" i="4"/>
  <c r="J213" i="4"/>
  <c r="BE213" i="4" s="1"/>
  <c r="BI210" i="4"/>
  <c r="BH210" i="4"/>
  <c r="BG210" i="4"/>
  <c r="BF210" i="4"/>
  <c r="T210" i="4"/>
  <c r="R210" i="4"/>
  <c r="P210" i="4"/>
  <c r="BK210" i="4"/>
  <c r="J210" i="4"/>
  <c r="BE210" i="4" s="1"/>
  <c r="BI208" i="4"/>
  <c r="BH208" i="4"/>
  <c r="BG208" i="4"/>
  <c r="BF208" i="4"/>
  <c r="T208" i="4"/>
  <c r="R208" i="4"/>
  <c r="P208" i="4"/>
  <c r="BK208" i="4"/>
  <c r="J208" i="4"/>
  <c r="BE208" i="4" s="1"/>
  <c r="BI205" i="4"/>
  <c r="BH205" i="4"/>
  <c r="BG205" i="4"/>
  <c r="BF205" i="4"/>
  <c r="T205" i="4"/>
  <c r="R205" i="4"/>
  <c r="P205" i="4"/>
  <c r="BK205" i="4"/>
  <c r="J205" i="4"/>
  <c r="BE205" i="4" s="1"/>
  <c r="BI202" i="4"/>
  <c r="BH202" i="4"/>
  <c r="BG202" i="4"/>
  <c r="BF202" i="4"/>
  <c r="T202" i="4"/>
  <c r="R202" i="4"/>
  <c r="P202" i="4"/>
  <c r="BK202" i="4"/>
  <c r="J202" i="4"/>
  <c r="BE202" i="4" s="1"/>
  <c r="BI199" i="4"/>
  <c r="BH199" i="4"/>
  <c r="BG199" i="4"/>
  <c r="BF199" i="4"/>
  <c r="T199" i="4"/>
  <c r="R199" i="4"/>
  <c r="P199" i="4"/>
  <c r="BK199" i="4"/>
  <c r="J199" i="4"/>
  <c r="BE199" i="4" s="1"/>
  <c r="BI196" i="4"/>
  <c r="BH196" i="4"/>
  <c r="BG196" i="4"/>
  <c r="BF196" i="4"/>
  <c r="T196" i="4"/>
  <c r="R196" i="4"/>
  <c r="P196" i="4"/>
  <c r="BK196" i="4"/>
  <c r="J196" i="4"/>
  <c r="BE196" i="4" s="1"/>
  <c r="BI194" i="4"/>
  <c r="BH194" i="4"/>
  <c r="BG194" i="4"/>
  <c r="BF194" i="4"/>
  <c r="T194" i="4"/>
  <c r="R194" i="4"/>
  <c r="P194" i="4"/>
  <c r="BK194" i="4"/>
  <c r="J194" i="4"/>
  <c r="BE194" i="4" s="1"/>
  <c r="BI191" i="4"/>
  <c r="BH191" i="4"/>
  <c r="BG191" i="4"/>
  <c r="BF191" i="4"/>
  <c r="T191" i="4"/>
  <c r="R191" i="4"/>
  <c r="P191" i="4"/>
  <c r="BK191" i="4"/>
  <c r="J191" i="4"/>
  <c r="BE191" i="4" s="1"/>
  <c r="BI189" i="4"/>
  <c r="BH189" i="4"/>
  <c r="BG189" i="4"/>
  <c r="BF189" i="4"/>
  <c r="T189" i="4"/>
  <c r="R189" i="4"/>
  <c r="P189" i="4"/>
  <c r="BK189" i="4"/>
  <c r="J189" i="4"/>
  <c r="BE189" i="4" s="1"/>
  <c r="BI187" i="4"/>
  <c r="BH187" i="4"/>
  <c r="BG187" i="4"/>
  <c r="BF187" i="4"/>
  <c r="T187" i="4"/>
  <c r="R187" i="4"/>
  <c r="P187" i="4"/>
  <c r="BK187" i="4"/>
  <c r="J187" i="4"/>
  <c r="BE187" i="4" s="1"/>
  <c r="BI184" i="4"/>
  <c r="BH184" i="4"/>
  <c r="BG184" i="4"/>
  <c r="BF184" i="4"/>
  <c r="T184" i="4"/>
  <c r="T183" i="4" s="1"/>
  <c r="R184" i="4"/>
  <c r="R183" i="4" s="1"/>
  <c r="P184" i="4"/>
  <c r="P183" i="4" s="1"/>
  <c r="BK184" i="4"/>
  <c r="BK183" i="4" s="1"/>
  <c r="J183" i="4" s="1"/>
  <c r="J59" i="4" s="1"/>
  <c r="J184" i="4"/>
  <c r="BE184" i="4" s="1"/>
  <c r="BI180" i="4"/>
  <c r="BH180" i="4"/>
  <c r="BG180" i="4"/>
  <c r="BF180" i="4"/>
  <c r="T180" i="4"/>
  <c r="R180" i="4"/>
  <c r="P180" i="4"/>
  <c r="BK180" i="4"/>
  <c r="J180" i="4"/>
  <c r="BE180" i="4" s="1"/>
  <c r="BI178" i="4"/>
  <c r="BH178" i="4"/>
  <c r="BG178" i="4"/>
  <c r="BF178" i="4"/>
  <c r="T178" i="4"/>
  <c r="R178" i="4"/>
  <c r="P178" i="4"/>
  <c r="BK178" i="4"/>
  <c r="J178" i="4"/>
  <c r="BE178" i="4" s="1"/>
  <c r="BI173" i="4"/>
  <c r="BH173" i="4"/>
  <c r="BG173" i="4"/>
  <c r="BF173" i="4"/>
  <c r="T173" i="4"/>
  <c r="R173" i="4"/>
  <c r="P173" i="4"/>
  <c r="BK173" i="4"/>
  <c r="J173" i="4"/>
  <c r="BE173" i="4" s="1"/>
  <c r="BI168" i="4"/>
  <c r="BH168" i="4"/>
  <c r="BG168" i="4"/>
  <c r="BF168" i="4"/>
  <c r="T168" i="4"/>
  <c r="R168" i="4"/>
  <c r="P168" i="4"/>
  <c r="BK168" i="4"/>
  <c r="J168" i="4"/>
  <c r="BE168" i="4" s="1"/>
  <c r="BI165" i="4"/>
  <c r="BH165" i="4"/>
  <c r="BG165" i="4"/>
  <c r="BF165" i="4"/>
  <c r="T165" i="4"/>
  <c r="R165" i="4"/>
  <c r="P165" i="4"/>
  <c r="BK165" i="4"/>
  <c r="J165" i="4"/>
  <c r="BE165" i="4" s="1"/>
  <c r="BI160" i="4"/>
  <c r="BH160" i="4"/>
  <c r="BG160" i="4"/>
  <c r="BF160" i="4"/>
  <c r="T160" i="4"/>
  <c r="R160" i="4"/>
  <c r="P160" i="4"/>
  <c r="BK160" i="4"/>
  <c r="J160" i="4"/>
  <c r="BE160" i="4" s="1"/>
  <c r="BI155" i="4"/>
  <c r="BH155" i="4"/>
  <c r="BG155" i="4"/>
  <c r="BF155" i="4"/>
  <c r="T155" i="4"/>
  <c r="R155" i="4"/>
  <c r="P155" i="4"/>
  <c r="BK155" i="4"/>
  <c r="J155" i="4"/>
  <c r="BE155" i="4" s="1"/>
  <c r="BI154" i="4"/>
  <c r="BH154" i="4"/>
  <c r="BG154" i="4"/>
  <c r="BF154" i="4"/>
  <c r="T154" i="4"/>
  <c r="R154" i="4"/>
  <c r="P154" i="4"/>
  <c r="BK154" i="4"/>
  <c r="J154" i="4"/>
  <c r="BE154" i="4" s="1"/>
  <c r="BI152" i="4"/>
  <c r="BH152" i="4"/>
  <c r="BG152" i="4"/>
  <c r="BF152" i="4"/>
  <c r="T152" i="4"/>
  <c r="R152" i="4"/>
  <c r="P152" i="4"/>
  <c r="BK152" i="4"/>
  <c r="J152" i="4"/>
  <c r="BE152" i="4" s="1"/>
  <c r="BI150" i="4"/>
  <c r="BH150" i="4"/>
  <c r="BG150" i="4"/>
  <c r="BF150" i="4"/>
  <c r="T150" i="4"/>
  <c r="R150" i="4"/>
  <c r="P150" i="4"/>
  <c r="BK150" i="4"/>
  <c r="J150" i="4"/>
  <c r="BE150" i="4" s="1"/>
  <c r="BI148" i="4"/>
  <c r="BH148" i="4"/>
  <c r="BG148" i="4"/>
  <c r="BF148" i="4"/>
  <c r="T148" i="4"/>
  <c r="R148" i="4"/>
  <c r="P148" i="4"/>
  <c r="BK148" i="4"/>
  <c r="J148" i="4"/>
  <c r="BE148" i="4" s="1"/>
  <c r="BI146" i="4"/>
  <c r="BH146" i="4"/>
  <c r="BG146" i="4"/>
  <c r="BF146" i="4"/>
  <c r="T146" i="4"/>
  <c r="R146" i="4"/>
  <c r="P146" i="4"/>
  <c r="BK146" i="4"/>
  <c r="J146" i="4"/>
  <c r="BE146" i="4" s="1"/>
  <c r="BI141" i="4"/>
  <c r="BH141" i="4"/>
  <c r="BG141" i="4"/>
  <c r="BF141" i="4"/>
  <c r="T141" i="4"/>
  <c r="R141" i="4"/>
  <c r="P141" i="4"/>
  <c r="BK141" i="4"/>
  <c r="J141" i="4"/>
  <c r="BE141" i="4" s="1"/>
  <c r="BI138" i="4"/>
  <c r="BH138" i="4"/>
  <c r="BG138" i="4"/>
  <c r="BF138" i="4"/>
  <c r="BE138" i="4"/>
  <c r="T138" i="4"/>
  <c r="R138" i="4"/>
  <c r="P138" i="4"/>
  <c r="BK138" i="4"/>
  <c r="J138" i="4"/>
  <c r="BI136" i="4"/>
  <c r="BH136" i="4"/>
  <c r="BG136" i="4"/>
  <c r="BF136" i="4"/>
  <c r="T136" i="4"/>
  <c r="R136" i="4"/>
  <c r="P136" i="4"/>
  <c r="BK136" i="4"/>
  <c r="J136" i="4"/>
  <c r="BE136" i="4" s="1"/>
  <c r="BI133" i="4"/>
  <c r="BH133" i="4"/>
  <c r="BG133" i="4"/>
  <c r="BF133" i="4"/>
  <c r="T133" i="4"/>
  <c r="R133" i="4"/>
  <c r="P133" i="4"/>
  <c r="BK133" i="4"/>
  <c r="J133" i="4"/>
  <c r="BE133" i="4" s="1"/>
  <c r="BI131" i="4"/>
  <c r="BH131" i="4"/>
  <c r="BG131" i="4"/>
  <c r="BF131" i="4"/>
  <c r="T131" i="4"/>
  <c r="R131" i="4"/>
  <c r="P131" i="4"/>
  <c r="BK131" i="4"/>
  <c r="J131" i="4"/>
  <c r="BE131" i="4" s="1"/>
  <c r="BI128" i="4"/>
  <c r="BH128" i="4"/>
  <c r="BG128" i="4"/>
  <c r="BF128" i="4"/>
  <c r="BE128" i="4"/>
  <c r="T128" i="4"/>
  <c r="R128" i="4"/>
  <c r="P128" i="4"/>
  <c r="BK128" i="4"/>
  <c r="J128" i="4"/>
  <c r="BI125" i="4"/>
  <c r="BH125" i="4"/>
  <c r="BG125" i="4"/>
  <c r="BF125" i="4"/>
  <c r="T125" i="4"/>
  <c r="R125" i="4"/>
  <c r="P125" i="4"/>
  <c r="BK125" i="4"/>
  <c r="J125" i="4"/>
  <c r="BE125" i="4" s="1"/>
  <c r="BI122" i="4"/>
  <c r="BH122" i="4"/>
  <c r="BG122" i="4"/>
  <c r="BF122" i="4"/>
  <c r="T122" i="4"/>
  <c r="R122" i="4"/>
  <c r="P122" i="4"/>
  <c r="BK122" i="4"/>
  <c r="J122" i="4"/>
  <c r="BE122" i="4" s="1"/>
  <c r="BI119" i="4"/>
  <c r="BH119" i="4"/>
  <c r="BG119" i="4"/>
  <c r="BF119" i="4"/>
  <c r="T119" i="4"/>
  <c r="R119" i="4"/>
  <c r="P119" i="4"/>
  <c r="BK119" i="4"/>
  <c r="J119" i="4"/>
  <c r="BE119" i="4" s="1"/>
  <c r="BI116" i="4"/>
  <c r="BH116" i="4"/>
  <c r="BG116" i="4"/>
  <c r="BF116" i="4"/>
  <c r="BE116" i="4"/>
  <c r="T116" i="4"/>
  <c r="R116" i="4"/>
  <c r="P116" i="4"/>
  <c r="BK116" i="4"/>
  <c r="J116" i="4"/>
  <c r="BI113" i="4"/>
  <c r="BH113" i="4"/>
  <c r="BG113" i="4"/>
  <c r="BF113" i="4"/>
  <c r="T113" i="4"/>
  <c r="R113" i="4"/>
  <c r="P113" i="4"/>
  <c r="BK113" i="4"/>
  <c r="J113" i="4"/>
  <c r="BE113" i="4" s="1"/>
  <c r="BI110" i="4"/>
  <c r="BH110" i="4"/>
  <c r="BG110" i="4"/>
  <c r="BF110" i="4"/>
  <c r="T110" i="4"/>
  <c r="R110" i="4"/>
  <c r="P110" i="4"/>
  <c r="BK110" i="4"/>
  <c r="J110" i="4"/>
  <c r="BE110" i="4" s="1"/>
  <c r="BI107" i="4"/>
  <c r="BH107" i="4"/>
  <c r="BG107" i="4"/>
  <c r="BF107" i="4"/>
  <c r="T107" i="4"/>
  <c r="R107" i="4"/>
  <c r="P107" i="4"/>
  <c r="BK107" i="4"/>
  <c r="J107" i="4"/>
  <c r="BE107" i="4" s="1"/>
  <c r="BI104" i="4"/>
  <c r="BH104" i="4"/>
  <c r="BG104" i="4"/>
  <c r="BF104" i="4"/>
  <c r="BE104" i="4"/>
  <c r="T104" i="4"/>
  <c r="R104" i="4"/>
  <c r="P104" i="4"/>
  <c r="BK104" i="4"/>
  <c r="J104" i="4"/>
  <c r="BI99" i="4"/>
  <c r="BH99" i="4"/>
  <c r="BG99" i="4"/>
  <c r="BF99" i="4"/>
  <c r="T99" i="4"/>
  <c r="R99" i="4"/>
  <c r="P99" i="4"/>
  <c r="BK99" i="4"/>
  <c r="J99" i="4"/>
  <c r="BE99" i="4" s="1"/>
  <c r="BI97" i="4"/>
  <c r="BH97" i="4"/>
  <c r="BG97" i="4"/>
  <c r="BF97" i="4"/>
  <c r="T97" i="4"/>
  <c r="R97" i="4"/>
  <c r="P97" i="4"/>
  <c r="BK97" i="4"/>
  <c r="J97" i="4"/>
  <c r="BE97" i="4" s="1"/>
  <c r="BI95" i="4"/>
  <c r="BH95" i="4"/>
  <c r="BG95" i="4"/>
  <c r="BF95" i="4"/>
  <c r="T95" i="4"/>
  <c r="R95" i="4"/>
  <c r="P95" i="4"/>
  <c r="BK95" i="4"/>
  <c r="J95" i="4"/>
  <c r="BE95" i="4" s="1"/>
  <c r="BI93" i="4"/>
  <c r="BH93" i="4"/>
  <c r="BG93" i="4"/>
  <c r="BF93" i="4"/>
  <c r="BE93" i="4"/>
  <c r="T93" i="4"/>
  <c r="R93" i="4"/>
  <c r="P93" i="4"/>
  <c r="BK93" i="4"/>
  <c r="J93" i="4"/>
  <c r="BI91" i="4"/>
  <c r="BH91" i="4"/>
  <c r="BG91" i="4"/>
  <c r="BF91" i="4"/>
  <c r="T91" i="4"/>
  <c r="R91" i="4"/>
  <c r="P91" i="4"/>
  <c r="BK91" i="4"/>
  <c r="J91" i="4"/>
  <c r="BE91" i="4" s="1"/>
  <c r="BI89" i="4"/>
  <c r="BH89" i="4"/>
  <c r="F33" i="4" s="1"/>
  <c r="BC55" i="1" s="1"/>
  <c r="BG89" i="4"/>
  <c r="BF89" i="4"/>
  <c r="F31" i="4" s="1"/>
  <c r="BA55" i="1" s="1"/>
  <c r="T89" i="4"/>
  <c r="T88" i="4" s="1"/>
  <c r="R89" i="4"/>
  <c r="P89" i="4"/>
  <c r="P88" i="4" s="1"/>
  <c r="BK89" i="4"/>
  <c r="J89" i="4"/>
  <c r="BE89" i="4" s="1"/>
  <c r="J30" i="4" s="1"/>
  <c r="AV55" i="1" s="1"/>
  <c r="J82" i="4"/>
  <c r="F80" i="4"/>
  <c r="E78" i="4"/>
  <c r="J51" i="4"/>
  <c r="F49" i="4"/>
  <c r="E47" i="4"/>
  <c r="J18" i="4"/>
  <c r="E18" i="4"/>
  <c r="F83" i="4" s="1"/>
  <c r="J17" i="4"/>
  <c r="J15" i="4"/>
  <c r="E15" i="4"/>
  <c r="F82" i="4" s="1"/>
  <c r="J14" i="4"/>
  <c r="J12" i="4"/>
  <c r="J49" i="4" s="1"/>
  <c r="E7" i="4"/>
  <c r="E76" i="4" s="1"/>
  <c r="AY54" i="1"/>
  <c r="AX54" i="1"/>
  <c r="BI480" i="3"/>
  <c r="BH480" i="3"/>
  <c r="BG480" i="3"/>
  <c r="BF480" i="3"/>
  <c r="T480" i="3"/>
  <c r="T479" i="3" s="1"/>
  <c r="T478" i="3" s="1"/>
  <c r="R480" i="3"/>
  <c r="R479" i="3" s="1"/>
  <c r="R478" i="3" s="1"/>
  <c r="P480" i="3"/>
  <c r="P479" i="3" s="1"/>
  <c r="P478" i="3" s="1"/>
  <c r="BK480" i="3"/>
  <c r="BK479" i="3" s="1"/>
  <c r="J480" i="3"/>
  <c r="BE480" i="3" s="1"/>
  <c r="BI476" i="3"/>
  <c r="BH476" i="3"/>
  <c r="BG476" i="3"/>
  <c r="BF476" i="3"/>
  <c r="T476" i="3"/>
  <c r="R476" i="3"/>
  <c r="P476" i="3"/>
  <c r="BK476" i="3"/>
  <c r="J476" i="3"/>
  <c r="BE476" i="3" s="1"/>
  <c r="BI474" i="3"/>
  <c r="BH474" i="3"/>
  <c r="BG474" i="3"/>
  <c r="BF474" i="3"/>
  <c r="T474" i="3"/>
  <c r="R474" i="3"/>
  <c r="P474" i="3"/>
  <c r="BK474" i="3"/>
  <c r="J474" i="3"/>
  <c r="BE474" i="3" s="1"/>
  <c r="BI472" i="3"/>
  <c r="BH472" i="3"/>
  <c r="BG472" i="3"/>
  <c r="BF472" i="3"/>
  <c r="BE472" i="3"/>
  <c r="T472" i="3"/>
  <c r="R472" i="3"/>
  <c r="R471" i="3" s="1"/>
  <c r="P472" i="3"/>
  <c r="BK472" i="3"/>
  <c r="BK471" i="3" s="1"/>
  <c r="J471" i="3" s="1"/>
  <c r="J79" i="3" s="1"/>
  <c r="J472" i="3"/>
  <c r="BI469" i="3"/>
  <c r="BH469" i="3"/>
  <c r="BG469" i="3"/>
  <c r="BF469" i="3"/>
  <c r="BE469" i="3"/>
  <c r="T469" i="3"/>
  <c r="R469" i="3"/>
  <c r="P469" i="3"/>
  <c r="BK469" i="3"/>
  <c r="J469" i="3"/>
  <c r="BI467" i="3"/>
  <c r="BH467" i="3"/>
  <c r="BG467" i="3"/>
  <c r="BF467" i="3"/>
  <c r="T467" i="3"/>
  <c r="R467" i="3"/>
  <c r="P467" i="3"/>
  <c r="BK467" i="3"/>
  <c r="J467" i="3"/>
  <c r="BE467" i="3" s="1"/>
  <c r="BI465" i="3"/>
  <c r="BH465" i="3"/>
  <c r="BG465" i="3"/>
  <c r="BF465" i="3"/>
  <c r="T465" i="3"/>
  <c r="R465" i="3"/>
  <c r="P465" i="3"/>
  <c r="BK465" i="3"/>
  <c r="J465" i="3"/>
  <c r="BE465" i="3" s="1"/>
  <c r="BI463" i="3"/>
  <c r="BH463" i="3"/>
  <c r="BG463" i="3"/>
  <c r="BF463" i="3"/>
  <c r="T463" i="3"/>
  <c r="R463" i="3"/>
  <c r="P463" i="3"/>
  <c r="BK463" i="3"/>
  <c r="J463" i="3"/>
  <c r="BE463" i="3" s="1"/>
  <c r="BI461" i="3"/>
  <c r="BH461" i="3"/>
  <c r="BG461" i="3"/>
  <c r="BF461" i="3"/>
  <c r="BE461" i="3"/>
  <c r="T461" i="3"/>
  <c r="R461" i="3"/>
  <c r="P461" i="3"/>
  <c r="BK461" i="3"/>
  <c r="J461" i="3"/>
  <c r="BI459" i="3"/>
  <c r="BH459" i="3"/>
  <c r="BG459" i="3"/>
  <c r="BF459" i="3"/>
  <c r="T459" i="3"/>
  <c r="R459" i="3"/>
  <c r="P459" i="3"/>
  <c r="BK459" i="3"/>
  <c r="J459" i="3"/>
  <c r="BE459" i="3" s="1"/>
  <c r="BI458" i="3"/>
  <c r="BH458" i="3"/>
  <c r="BG458" i="3"/>
  <c r="BF458" i="3"/>
  <c r="T458" i="3"/>
  <c r="T457" i="3" s="1"/>
  <c r="R458" i="3"/>
  <c r="P458" i="3"/>
  <c r="P457" i="3" s="1"/>
  <c r="BK458" i="3"/>
  <c r="J458" i="3"/>
  <c r="BE458" i="3" s="1"/>
  <c r="BI455" i="3"/>
  <c r="BH455" i="3"/>
  <c r="BG455" i="3"/>
  <c r="BF455" i="3"/>
  <c r="T455" i="3"/>
  <c r="R455" i="3"/>
  <c r="P455" i="3"/>
  <c r="BK455" i="3"/>
  <c r="J455" i="3"/>
  <c r="BE455" i="3" s="1"/>
  <c r="BI453" i="3"/>
  <c r="BH453" i="3"/>
  <c r="BG453" i="3"/>
  <c r="BF453" i="3"/>
  <c r="BE453" i="3"/>
  <c r="T453" i="3"/>
  <c r="R453" i="3"/>
  <c r="P453" i="3"/>
  <c r="BK453" i="3"/>
  <c r="J453" i="3"/>
  <c r="BI451" i="3"/>
  <c r="BH451" i="3"/>
  <c r="BG451" i="3"/>
  <c r="BF451" i="3"/>
  <c r="T451" i="3"/>
  <c r="R451" i="3"/>
  <c r="P451" i="3"/>
  <c r="BK451" i="3"/>
  <c r="J451" i="3"/>
  <c r="BE451" i="3" s="1"/>
  <c r="BI448" i="3"/>
  <c r="BH448" i="3"/>
  <c r="BG448" i="3"/>
  <c r="BF448" i="3"/>
  <c r="T448" i="3"/>
  <c r="R448" i="3"/>
  <c r="P448" i="3"/>
  <c r="BK448" i="3"/>
  <c r="J448" i="3"/>
  <c r="BE448" i="3" s="1"/>
  <c r="BI446" i="3"/>
  <c r="BH446" i="3"/>
  <c r="BG446" i="3"/>
  <c r="BF446" i="3"/>
  <c r="T446" i="3"/>
  <c r="R446" i="3"/>
  <c r="P446" i="3"/>
  <c r="BK446" i="3"/>
  <c r="J446" i="3"/>
  <c r="BE446" i="3" s="1"/>
  <c r="BI444" i="3"/>
  <c r="BH444" i="3"/>
  <c r="BG444" i="3"/>
  <c r="BF444" i="3"/>
  <c r="BE444" i="3"/>
  <c r="T444" i="3"/>
  <c r="R444" i="3"/>
  <c r="P444" i="3"/>
  <c r="BK444" i="3"/>
  <c r="J444" i="3"/>
  <c r="BI442" i="3"/>
  <c r="BH442" i="3"/>
  <c r="BG442" i="3"/>
  <c r="BF442" i="3"/>
  <c r="T442" i="3"/>
  <c r="T441" i="3" s="1"/>
  <c r="R442" i="3"/>
  <c r="P442" i="3"/>
  <c r="P441" i="3" s="1"/>
  <c r="BK442" i="3"/>
  <c r="J442" i="3"/>
  <c r="BE442" i="3" s="1"/>
  <c r="BI439" i="3"/>
  <c r="BH439" i="3"/>
  <c r="BG439" i="3"/>
  <c r="BF439" i="3"/>
  <c r="T439" i="3"/>
  <c r="R439" i="3"/>
  <c r="P439" i="3"/>
  <c r="BK439" i="3"/>
  <c r="J439" i="3"/>
  <c r="BE439" i="3" s="1"/>
  <c r="BI436" i="3"/>
  <c r="BH436" i="3"/>
  <c r="BG436" i="3"/>
  <c r="BF436" i="3"/>
  <c r="BE436" i="3"/>
  <c r="T436" i="3"/>
  <c r="R436" i="3"/>
  <c r="P436" i="3"/>
  <c r="BK436" i="3"/>
  <c r="J436" i="3"/>
  <c r="BI433" i="3"/>
  <c r="BH433" i="3"/>
  <c r="BG433" i="3"/>
  <c r="BF433" i="3"/>
  <c r="T433" i="3"/>
  <c r="R433" i="3"/>
  <c r="P433" i="3"/>
  <c r="BK433" i="3"/>
  <c r="J433" i="3"/>
  <c r="BE433" i="3" s="1"/>
  <c r="BI431" i="3"/>
  <c r="BH431" i="3"/>
  <c r="BG431" i="3"/>
  <c r="BF431" i="3"/>
  <c r="T431" i="3"/>
  <c r="R431" i="3"/>
  <c r="P431" i="3"/>
  <c r="BK431" i="3"/>
  <c r="J431" i="3"/>
  <c r="BE431" i="3" s="1"/>
  <c r="BI429" i="3"/>
  <c r="BH429" i="3"/>
  <c r="BG429" i="3"/>
  <c r="BF429" i="3"/>
  <c r="T429" i="3"/>
  <c r="R429" i="3"/>
  <c r="P429" i="3"/>
  <c r="BK429" i="3"/>
  <c r="J429" i="3"/>
  <c r="BE429" i="3" s="1"/>
  <c r="BI427" i="3"/>
  <c r="BH427" i="3"/>
  <c r="BG427" i="3"/>
  <c r="BF427" i="3"/>
  <c r="BE427" i="3"/>
  <c r="T427" i="3"/>
  <c r="R427" i="3"/>
  <c r="P427" i="3"/>
  <c r="BK427" i="3"/>
  <c r="J427" i="3"/>
  <c r="BI425" i="3"/>
  <c r="BH425" i="3"/>
  <c r="BG425" i="3"/>
  <c r="BF425" i="3"/>
  <c r="T425" i="3"/>
  <c r="R425" i="3"/>
  <c r="P425" i="3"/>
  <c r="BK425" i="3"/>
  <c r="J425" i="3"/>
  <c r="BE425" i="3" s="1"/>
  <c r="BI422" i="3"/>
  <c r="BH422" i="3"/>
  <c r="BG422" i="3"/>
  <c r="BF422" i="3"/>
  <c r="T422" i="3"/>
  <c r="R422" i="3"/>
  <c r="P422" i="3"/>
  <c r="BK422" i="3"/>
  <c r="J422" i="3"/>
  <c r="BE422" i="3" s="1"/>
  <c r="BI421" i="3"/>
  <c r="BH421" i="3"/>
  <c r="BG421" i="3"/>
  <c r="BF421" i="3"/>
  <c r="T421" i="3"/>
  <c r="R421" i="3"/>
  <c r="P421" i="3"/>
  <c r="BK421" i="3"/>
  <c r="J421" i="3"/>
  <c r="BE421" i="3" s="1"/>
  <c r="BI418" i="3"/>
  <c r="BH418" i="3"/>
  <c r="BG418" i="3"/>
  <c r="BF418" i="3"/>
  <c r="BE418" i="3"/>
  <c r="T418" i="3"/>
  <c r="R418" i="3"/>
  <c r="R417" i="3" s="1"/>
  <c r="P418" i="3"/>
  <c r="BK418" i="3"/>
  <c r="BK417" i="3" s="1"/>
  <c r="J417" i="3" s="1"/>
  <c r="J76" i="3" s="1"/>
  <c r="J418" i="3"/>
  <c r="BI415" i="3"/>
  <c r="BH415" i="3"/>
  <c r="BG415" i="3"/>
  <c r="BF415" i="3"/>
  <c r="T415" i="3"/>
  <c r="R415" i="3"/>
  <c r="P415" i="3"/>
  <c r="BK415" i="3"/>
  <c r="J415" i="3"/>
  <c r="BE415" i="3" s="1"/>
  <c r="BI413" i="3"/>
  <c r="BH413" i="3"/>
  <c r="BG413" i="3"/>
  <c r="BF413" i="3"/>
  <c r="T413" i="3"/>
  <c r="R413" i="3"/>
  <c r="P413" i="3"/>
  <c r="BK413" i="3"/>
  <c r="J413" i="3"/>
  <c r="BE413" i="3" s="1"/>
  <c r="BI411" i="3"/>
  <c r="BH411" i="3"/>
  <c r="BG411" i="3"/>
  <c r="BF411" i="3"/>
  <c r="T411" i="3"/>
  <c r="R411" i="3"/>
  <c r="P411" i="3"/>
  <c r="BK411" i="3"/>
  <c r="J411" i="3"/>
  <c r="BE411" i="3" s="1"/>
  <c r="BI409" i="3"/>
  <c r="BH409" i="3"/>
  <c r="BG409" i="3"/>
  <c r="BF409" i="3"/>
  <c r="BE409" i="3"/>
  <c r="T409" i="3"/>
  <c r="R409" i="3"/>
  <c r="P409" i="3"/>
  <c r="BK409" i="3"/>
  <c r="J409" i="3"/>
  <c r="BI406" i="3"/>
  <c r="BH406" i="3"/>
  <c r="BG406" i="3"/>
  <c r="BF406" i="3"/>
  <c r="T406" i="3"/>
  <c r="R406" i="3"/>
  <c r="P406" i="3"/>
  <c r="BK406" i="3"/>
  <c r="J406" i="3"/>
  <c r="BE406" i="3" s="1"/>
  <c r="BI403" i="3"/>
  <c r="BH403" i="3"/>
  <c r="BG403" i="3"/>
  <c r="BF403" i="3"/>
  <c r="T403" i="3"/>
  <c r="T402" i="3" s="1"/>
  <c r="R403" i="3"/>
  <c r="P403" i="3"/>
  <c r="P402" i="3" s="1"/>
  <c r="BK403" i="3"/>
  <c r="J403" i="3"/>
  <c r="BE403" i="3" s="1"/>
  <c r="BI400" i="3"/>
  <c r="BH400" i="3"/>
  <c r="BG400" i="3"/>
  <c r="BF400" i="3"/>
  <c r="T400" i="3"/>
  <c r="R400" i="3"/>
  <c r="P400" i="3"/>
  <c r="BK400" i="3"/>
  <c r="J400" i="3"/>
  <c r="BE400" i="3" s="1"/>
  <c r="BI397" i="3"/>
  <c r="BH397" i="3"/>
  <c r="BG397" i="3"/>
  <c r="BF397" i="3"/>
  <c r="T397" i="3"/>
  <c r="R397" i="3"/>
  <c r="R396" i="3" s="1"/>
  <c r="P397" i="3"/>
  <c r="BK397" i="3"/>
  <c r="BK396" i="3" s="1"/>
  <c r="J396" i="3" s="1"/>
  <c r="J74" i="3" s="1"/>
  <c r="J397" i="3"/>
  <c r="BE397" i="3" s="1"/>
  <c r="BI394" i="3"/>
  <c r="BH394" i="3"/>
  <c r="BG394" i="3"/>
  <c r="BF394" i="3"/>
  <c r="BE394" i="3"/>
  <c r="T394" i="3"/>
  <c r="R394" i="3"/>
  <c r="P394" i="3"/>
  <c r="BK394" i="3"/>
  <c r="J394" i="3"/>
  <c r="BI387" i="3"/>
  <c r="BH387" i="3"/>
  <c r="BG387" i="3"/>
  <c r="BF387" i="3"/>
  <c r="T387" i="3"/>
  <c r="R387" i="3"/>
  <c r="P387" i="3"/>
  <c r="BK387" i="3"/>
  <c r="J387" i="3"/>
  <c r="BE387" i="3" s="1"/>
  <c r="BI385" i="3"/>
  <c r="BH385" i="3"/>
  <c r="BG385" i="3"/>
  <c r="BF385" i="3"/>
  <c r="T385" i="3"/>
  <c r="R385" i="3"/>
  <c r="P385" i="3"/>
  <c r="BK385" i="3"/>
  <c r="J385" i="3"/>
  <c r="BE385" i="3" s="1"/>
  <c r="BI382" i="3"/>
  <c r="BH382" i="3"/>
  <c r="BG382" i="3"/>
  <c r="BF382" i="3"/>
  <c r="T382" i="3"/>
  <c r="R382" i="3"/>
  <c r="P382" i="3"/>
  <c r="BK382" i="3"/>
  <c r="J382" i="3"/>
  <c r="BE382" i="3" s="1"/>
  <c r="BI379" i="3"/>
  <c r="BH379" i="3"/>
  <c r="BG379" i="3"/>
  <c r="BF379" i="3"/>
  <c r="BE379" i="3"/>
  <c r="T379" i="3"/>
  <c r="R379" i="3"/>
  <c r="P379" i="3"/>
  <c r="BK379" i="3"/>
  <c r="J379" i="3"/>
  <c r="BI373" i="3"/>
  <c r="BH373" i="3"/>
  <c r="BG373" i="3"/>
  <c r="BF373" i="3"/>
  <c r="T373" i="3"/>
  <c r="R373" i="3"/>
  <c r="P373" i="3"/>
  <c r="BK373" i="3"/>
  <c r="J373" i="3"/>
  <c r="BE373" i="3" s="1"/>
  <c r="BI368" i="3"/>
  <c r="BH368" i="3"/>
  <c r="BG368" i="3"/>
  <c r="BF368" i="3"/>
  <c r="T368" i="3"/>
  <c r="R368" i="3"/>
  <c r="P368" i="3"/>
  <c r="BK368" i="3"/>
  <c r="J368" i="3"/>
  <c r="BE368" i="3" s="1"/>
  <c r="BI363" i="3"/>
  <c r="BH363" i="3"/>
  <c r="BG363" i="3"/>
  <c r="BF363" i="3"/>
  <c r="T363" i="3"/>
  <c r="R363" i="3"/>
  <c r="P363" i="3"/>
  <c r="BK363" i="3"/>
  <c r="J363" i="3"/>
  <c r="BE363" i="3" s="1"/>
  <c r="BI360" i="3"/>
  <c r="BH360" i="3"/>
  <c r="BG360" i="3"/>
  <c r="BF360" i="3"/>
  <c r="BE360" i="3"/>
  <c r="T360" i="3"/>
  <c r="R360" i="3"/>
  <c r="P360" i="3"/>
  <c r="BK360" i="3"/>
  <c r="J360" i="3"/>
  <c r="BI353" i="3"/>
  <c r="BH353" i="3"/>
  <c r="BG353" i="3"/>
  <c r="BF353" i="3"/>
  <c r="T353" i="3"/>
  <c r="R353" i="3"/>
  <c r="P353" i="3"/>
  <c r="BK353" i="3"/>
  <c r="J353" i="3"/>
  <c r="BE353" i="3" s="1"/>
  <c r="BI350" i="3"/>
  <c r="BH350" i="3"/>
  <c r="BG350" i="3"/>
  <c r="BF350" i="3"/>
  <c r="T350" i="3"/>
  <c r="T349" i="3" s="1"/>
  <c r="R350" i="3"/>
  <c r="P350" i="3"/>
  <c r="P349" i="3" s="1"/>
  <c r="BK350" i="3"/>
  <c r="J350" i="3"/>
  <c r="BE350" i="3" s="1"/>
  <c r="BI347" i="3"/>
  <c r="BH347" i="3"/>
  <c r="BG347" i="3"/>
  <c r="BF347" i="3"/>
  <c r="T347" i="3"/>
  <c r="R347" i="3"/>
  <c r="P347" i="3"/>
  <c r="BK347" i="3"/>
  <c r="J347" i="3"/>
  <c r="BE347" i="3" s="1"/>
  <c r="BI345" i="3"/>
  <c r="BH345" i="3"/>
  <c r="BG345" i="3"/>
  <c r="BF345" i="3"/>
  <c r="T345" i="3"/>
  <c r="R345" i="3"/>
  <c r="P345" i="3"/>
  <c r="BK345" i="3"/>
  <c r="J345" i="3"/>
  <c r="BE345" i="3" s="1"/>
  <c r="BI342" i="3"/>
  <c r="BH342" i="3"/>
  <c r="BG342" i="3"/>
  <c r="BF342" i="3"/>
  <c r="BE342" i="3"/>
  <c r="T342" i="3"/>
  <c r="R342" i="3"/>
  <c r="P342" i="3"/>
  <c r="BK342" i="3"/>
  <c r="J342" i="3"/>
  <c r="BI340" i="3"/>
  <c r="BH340" i="3"/>
  <c r="BG340" i="3"/>
  <c r="BF340" i="3"/>
  <c r="T340" i="3"/>
  <c r="T339" i="3" s="1"/>
  <c r="R340" i="3"/>
  <c r="P340" i="3"/>
  <c r="P339" i="3" s="1"/>
  <c r="BK340" i="3"/>
  <c r="J340" i="3"/>
  <c r="BE340" i="3" s="1"/>
  <c r="BI337" i="3"/>
  <c r="BH337" i="3"/>
  <c r="BG337" i="3"/>
  <c r="BF337" i="3"/>
  <c r="T337" i="3"/>
  <c r="R337" i="3"/>
  <c r="P337" i="3"/>
  <c r="BK337" i="3"/>
  <c r="J337" i="3"/>
  <c r="BE337" i="3" s="1"/>
  <c r="BI332" i="3"/>
  <c r="BH332" i="3"/>
  <c r="BG332" i="3"/>
  <c r="BF332" i="3"/>
  <c r="T332" i="3"/>
  <c r="R332" i="3"/>
  <c r="P332" i="3"/>
  <c r="BK332" i="3"/>
  <c r="J332" i="3"/>
  <c r="BE332" i="3" s="1"/>
  <c r="BI327" i="3"/>
  <c r="BH327" i="3"/>
  <c r="BG327" i="3"/>
  <c r="BF327" i="3"/>
  <c r="BE327" i="3"/>
  <c r="T327" i="3"/>
  <c r="R327" i="3"/>
  <c r="P327" i="3"/>
  <c r="BK327" i="3"/>
  <c r="J327" i="3"/>
  <c r="BI324" i="3"/>
  <c r="BH324" i="3"/>
  <c r="BG324" i="3"/>
  <c r="BF324" i="3"/>
  <c r="T324" i="3"/>
  <c r="R324" i="3"/>
  <c r="P324" i="3"/>
  <c r="BK324" i="3"/>
  <c r="J324" i="3"/>
  <c r="BE324" i="3" s="1"/>
  <c r="BI322" i="3"/>
  <c r="BH322" i="3"/>
  <c r="BG322" i="3"/>
  <c r="BF322" i="3"/>
  <c r="T322" i="3"/>
  <c r="R322" i="3"/>
  <c r="P322" i="3"/>
  <c r="BK322" i="3"/>
  <c r="J322" i="3"/>
  <c r="BE322" i="3" s="1"/>
  <c r="BI317" i="3"/>
  <c r="BH317" i="3"/>
  <c r="BG317" i="3"/>
  <c r="BF317" i="3"/>
  <c r="T317" i="3"/>
  <c r="R317" i="3"/>
  <c r="P317" i="3"/>
  <c r="BK317" i="3"/>
  <c r="J317" i="3"/>
  <c r="BE317" i="3" s="1"/>
  <c r="BI315" i="3"/>
  <c r="BH315" i="3"/>
  <c r="BG315" i="3"/>
  <c r="BF315" i="3"/>
  <c r="BE315" i="3"/>
  <c r="T315" i="3"/>
  <c r="R315" i="3"/>
  <c r="P315" i="3"/>
  <c r="BK315" i="3"/>
  <c r="J315" i="3"/>
  <c r="BI310" i="3"/>
  <c r="BH310" i="3"/>
  <c r="BG310" i="3"/>
  <c r="BF310" i="3"/>
  <c r="T310" i="3"/>
  <c r="T309" i="3" s="1"/>
  <c r="R310" i="3"/>
  <c r="R309" i="3" s="1"/>
  <c r="P310" i="3"/>
  <c r="P309" i="3" s="1"/>
  <c r="BK310" i="3"/>
  <c r="BK309" i="3" s="1"/>
  <c r="J310" i="3"/>
  <c r="BE310" i="3" s="1"/>
  <c r="BI306" i="3"/>
  <c r="BH306" i="3"/>
  <c r="BG306" i="3"/>
  <c r="BF306" i="3"/>
  <c r="BE306" i="3"/>
  <c r="T306" i="3"/>
  <c r="T305" i="3" s="1"/>
  <c r="R306" i="3"/>
  <c r="R305" i="3" s="1"/>
  <c r="P306" i="3"/>
  <c r="P305" i="3" s="1"/>
  <c r="BK306" i="3"/>
  <c r="BK305" i="3" s="1"/>
  <c r="J305" i="3" s="1"/>
  <c r="J69" i="3" s="1"/>
  <c r="J306" i="3"/>
  <c r="BI303" i="3"/>
  <c r="BH303" i="3"/>
  <c r="BG303" i="3"/>
  <c r="BF303" i="3"/>
  <c r="T303" i="3"/>
  <c r="R303" i="3"/>
  <c r="P303" i="3"/>
  <c r="BK303" i="3"/>
  <c r="J303" i="3"/>
  <c r="BE303" i="3" s="1"/>
  <c r="BI300" i="3"/>
  <c r="BH300" i="3"/>
  <c r="BG300" i="3"/>
  <c r="BF300" i="3"/>
  <c r="T300" i="3"/>
  <c r="T299" i="3" s="1"/>
  <c r="R300" i="3"/>
  <c r="R299" i="3" s="1"/>
  <c r="P300" i="3"/>
  <c r="P299" i="3" s="1"/>
  <c r="BK300" i="3"/>
  <c r="BK299" i="3" s="1"/>
  <c r="J299" i="3" s="1"/>
  <c r="J68" i="3" s="1"/>
  <c r="J300" i="3"/>
  <c r="BE300" i="3" s="1"/>
  <c r="BI297" i="3"/>
  <c r="BH297" i="3"/>
  <c r="BG297" i="3"/>
  <c r="BF297" i="3"/>
  <c r="T297" i="3"/>
  <c r="R297" i="3"/>
  <c r="P297" i="3"/>
  <c r="BK297" i="3"/>
  <c r="J297" i="3"/>
  <c r="BE297" i="3" s="1"/>
  <c r="BI295" i="3"/>
  <c r="BH295" i="3"/>
  <c r="BG295" i="3"/>
  <c r="BF295" i="3"/>
  <c r="T295" i="3"/>
  <c r="R295" i="3"/>
  <c r="P295" i="3"/>
  <c r="BK295" i="3"/>
  <c r="J295" i="3"/>
  <c r="BE295" i="3" s="1"/>
  <c r="BI292" i="3"/>
  <c r="BH292" i="3"/>
  <c r="BG292" i="3"/>
  <c r="BF292" i="3"/>
  <c r="BE292" i="3"/>
  <c r="T292" i="3"/>
  <c r="R292" i="3"/>
  <c r="P292" i="3"/>
  <c r="BK292" i="3"/>
  <c r="J292" i="3"/>
  <c r="BI290" i="3"/>
  <c r="BH290" i="3"/>
  <c r="BG290" i="3"/>
  <c r="BF290" i="3"/>
  <c r="BE290" i="3"/>
  <c r="T290" i="3"/>
  <c r="R290" i="3"/>
  <c r="P290" i="3"/>
  <c r="BK290" i="3"/>
  <c r="J290" i="3"/>
  <c r="BI288" i="3"/>
  <c r="BH288" i="3"/>
  <c r="BG288" i="3"/>
  <c r="BF288" i="3"/>
  <c r="BE288" i="3"/>
  <c r="T288" i="3"/>
  <c r="R288" i="3"/>
  <c r="P288" i="3"/>
  <c r="BK288" i="3"/>
  <c r="J288" i="3"/>
  <c r="BI286" i="3"/>
  <c r="BH286" i="3"/>
  <c r="BG286" i="3"/>
  <c r="BF286" i="3"/>
  <c r="BE286" i="3"/>
  <c r="T286" i="3"/>
  <c r="R286" i="3"/>
  <c r="P286" i="3"/>
  <c r="BK286" i="3"/>
  <c r="J286" i="3"/>
  <c r="BI284" i="3"/>
  <c r="BH284" i="3"/>
  <c r="BG284" i="3"/>
  <c r="BF284" i="3"/>
  <c r="BE284" i="3"/>
  <c r="T284" i="3"/>
  <c r="R284" i="3"/>
  <c r="P284" i="3"/>
  <c r="BK284" i="3"/>
  <c r="J284" i="3"/>
  <c r="BI282" i="3"/>
  <c r="BH282" i="3"/>
  <c r="BG282" i="3"/>
  <c r="BF282" i="3"/>
  <c r="BE282" i="3"/>
  <c r="T282" i="3"/>
  <c r="R282" i="3"/>
  <c r="P282" i="3"/>
  <c r="BK282" i="3"/>
  <c r="J282" i="3"/>
  <c r="BI280" i="3"/>
  <c r="BH280" i="3"/>
  <c r="BG280" i="3"/>
  <c r="BF280" i="3"/>
  <c r="BE280" i="3"/>
  <c r="T280" i="3"/>
  <c r="R280" i="3"/>
  <c r="P280" i="3"/>
  <c r="BK280" i="3"/>
  <c r="J280" i="3"/>
  <c r="BI277" i="3"/>
  <c r="BH277" i="3"/>
  <c r="BG277" i="3"/>
  <c r="BF277" i="3"/>
  <c r="BE277" i="3"/>
  <c r="T277" i="3"/>
  <c r="R277" i="3"/>
  <c r="P277" i="3"/>
  <c r="BK277" i="3"/>
  <c r="J277" i="3"/>
  <c r="BI275" i="3"/>
  <c r="BH275" i="3"/>
  <c r="BG275" i="3"/>
  <c r="BF275" i="3"/>
  <c r="BE275" i="3"/>
  <c r="T275" i="3"/>
  <c r="R275" i="3"/>
  <c r="P275" i="3"/>
  <c r="BK275" i="3"/>
  <c r="J275" i="3"/>
  <c r="BI272" i="3"/>
  <c r="BH272" i="3"/>
  <c r="BG272" i="3"/>
  <c r="BF272" i="3"/>
  <c r="BE272" i="3"/>
  <c r="T272" i="3"/>
  <c r="R272" i="3"/>
  <c r="P272" i="3"/>
  <c r="BK272" i="3"/>
  <c r="J272" i="3"/>
  <c r="BI270" i="3"/>
  <c r="BH270" i="3"/>
  <c r="BG270" i="3"/>
  <c r="BF270" i="3"/>
  <c r="BE270" i="3"/>
  <c r="T270" i="3"/>
  <c r="R270" i="3"/>
  <c r="P270" i="3"/>
  <c r="BK270" i="3"/>
  <c r="J270" i="3"/>
  <c r="BI267" i="3"/>
  <c r="BH267" i="3"/>
  <c r="BG267" i="3"/>
  <c r="BF267" i="3"/>
  <c r="BE267" i="3"/>
  <c r="T267" i="3"/>
  <c r="T266" i="3" s="1"/>
  <c r="R267" i="3"/>
  <c r="R266" i="3" s="1"/>
  <c r="P267" i="3"/>
  <c r="P266" i="3" s="1"/>
  <c r="BK267" i="3"/>
  <c r="BK266" i="3" s="1"/>
  <c r="J266" i="3" s="1"/>
  <c r="J67" i="3" s="1"/>
  <c r="J267" i="3"/>
  <c r="BI264" i="3"/>
  <c r="BH264" i="3"/>
  <c r="BG264" i="3"/>
  <c r="BF264" i="3"/>
  <c r="BE264" i="3"/>
  <c r="T264" i="3"/>
  <c r="R264" i="3"/>
  <c r="P264" i="3"/>
  <c r="BK264" i="3"/>
  <c r="J264" i="3"/>
  <c r="BI262" i="3"/>
  <c r="BH262" i="3"/>
  <c r="BG262" i="3"/>
  <c r="BF262" i="3"/>
  <c r="T262" i="3"/>
  <c r="R262" i="3"/>
  <c r="P262" i="3"/>
  <c r="BK262" i="3"/>
  <c r="J262" i="3"/>
  <c r="BE262" i="3" s="1"/>
  <c r="BI259" i="3"/>
  <c r="BH259" i="3"/>
  <c r="BG259" i="3"/>
  <c r="BF259" i="3"/>
  <c r="T259" i="3"/>
  <c r="R259" i="3"/>
  <c r="P259" i="3"/>
  <c r="BK259" i="3"/>
  <c r="J259" i="3"/>
  <c r="BE259" i="3" s="1"/>
  <c r="BI257" i="3"/>
  <c r="BH257" i="3"/>
  <c r="BG257" i="3"/>
  <c r="BF257" i="3"/>
  <c r="T257" i="3"/>
  <c r="R257" i="3"/>
  <c r="P257" i="3"/>
  <c r="BK257" i="3"/>
  <c r="J257" i="3"/>
  <c r="BE257" i="3" s="1"/>
  <c r="BI254" i="3"/>
  <c r="BH254" i="3"/>
  <c r="BG254" i="3"/>
  <c r="BF254" i="3"/>
  <c r="BE254" i="3"/>
  <c r="T254" i="3"/>
  <c r="R254" i="3"/>
  <c r="P254" i="3"/>
  <c r="BK254" i="3"/>
  <c r="J254" i="3"/>
  <c r="BI252" i="3"/>
  <c r="BH252" i="3"/>
  <c r="BG252" i="3"/>
  <c r="BF252" i="3"/>
  <c r="T252" i="3"/>
  <c r="R252" i="3"/>
  <c r="P252" i="3"/>
  <c r="BK252" i="3"/>
  <c r="J252" i="3"/>
  <c r="BE252" i="3" s="1"/>
  <c r="BI250" i="3"/>
  <c r="BH250" i="3"/>
  <c r="BG250" i="3"/>
  <c r="BF250" i="3"/>
  <c r="T250" i="3"/>
  <c r="R250" i="3"/>
  <c r="P250" i="3"/>
  <c r="BK250" i="3"/>
  <c r="J250" i="3"/>
  <c r="BE250" i="3" s="1"/>
  <c r="BI248" i="3"/>
  <c r="BH248" i="3"/>
  <c r="BG248" i="3"/>
  <c r="BF248" i="3"/>
  <c r="T248" i="3"/>
  <c r="R248" i="3"/>
  <c r="P248" i="3"/>
  <c r="BK248" i="3"/>
  <c r="J248" i="3"/>
  <c r="BE248" i="3" s="1"/>
  <c r="BI245" i="3"/>
  <c r="BH245" i="3"/>
  <c r="BG245" i="3"/>
  <c r="BF245" i="3"/>
  <c r="BE245" i="3"/>
  <c r="T245" i="3"/>
  <c r="R245" i="3"/>
  <c r="P245" i="3"/>
  <c r="BK245" i="3"/>
  <c r="J245" i="3"/>
  <c r="BI243" i="3"/>
  <c r="BH243" i="3"/>
  <c r="BG243" i="3"/>
  <c r="BF243" i="3"/>
  <c r="T243" i="3"/>
  <c r="R243" i="3"/>
  <c r="P243" i="3"/>
  <c r="BK243" i="3"/>
  <c r="J243" i="3"/>
  <c r="BE243" i="3" s="1"/>
  <c r="BI241" i="3"/>
  <c r="BH241" i="3"/>
  <c r="BG241" i="3"/>
  <c r="BF241" i="3"/>
  <c r="T241" i="3"/>
  <c r="R241" i="3"/>
  <c r="P241" i="3"/>
  <c r="BK241" i="3"/>
  <c r="J241" i="3"/>
  <c r="BE241" i="3" s="1"/>
  <c r="BI238" i="3"/>
  <c r="BH238" i="3"/>
  <c r="BG238" i="3"/>
  <c r="BF238" i="3"/>
  <c r="T238" i="3"/>
  <c r="R238" i="3"/>
  <c r="P238" i="3"/>
  <c r="BK238" i="3"/>
  <c r="J238" i="3"/>
  <c r="BE238" i="3" s="1"/>
  <c r="BI236" i="3"/>
  <c r="BH236" i="3"/>
  <c r="BG236" i="3"/>
  <c r="BF236" i="3"/>
  <c r="BE236" i="3"/>
  <c r="T236" i="3"/>
  <c r="R236" i="3"/>
  <c r="P236" i="3"/>
  <c r="BK236" i="3"/>
  <c r="J236" i="3"/>
  <c r="BI233" i="3"/>
  <c r="BH233" i="3"/>
  <c r="BG233" i="3"/>
  <c r="BF233" i="3"/>
  <c r="T233" i="3"/>
  <c r="R233" i="3"/>
  <c r="P233" i="3"/>
  <c r="BK233" i="3"/>
  <c r="J233" i="3"/>
  <c r="BE233" i="3" s="1"/>
  <c r="BI230" i="3"/>
  <c r="BH230" i="3"/>
  <c r="BG230" i="3"/>
  <c r="BF230" i="3"/>
  <c r="T230" i="3"/>
  <c r="R230" i="3"/>
  <c r="P230" i="3"/>
  <c r="BK230" i="3"/>
  <c r="J230" i="3"/>
  <c r="BE230" i="3" s="1"/>
  <c r="BI227" i="3"/>
  <c r="BH227" i="3"/>
  <c r="BG227" i="3"/>
  <c r="BF227" i="3"/>
  <c r="T227" i="3"/>
  <c r="R227" i="3"/>
  <c r="P227" i="3"/>
  <c r="BK227" i="3"/>
  <c r="J227" i="3"/>
  <c r="BE227" i="3" s="1"/>
  <c r="BI224" i="3"/>
  <c r="BH224" i="3"/>
  <c r="BG224" i="3"/>
  <c r="BF224" i="3"/>
  <c r="BE224" i="3"/>
  <c r="T224" i="3"/>
  <c r="R224" i="3"/>
  <c r="R223" i="3" s="1"/>
  <c r="P224" i="3"/>
  <c r="BK224" i="3"/>
  <c r="BK223" i="3" s="1"/>
  <c r="J223" i="3" s="1"/>
  <c r="J66" i="3" s="1"/>
  <c r="J224" i="3"/>
  <c r="BI221" i="3"/>
  <c r="BH221" i="3"/>
  <c r="BG221" i="3"/>
  <c r="BF221" i="3"/>
  <c r="T221" i="3"/>
  <c r="R221" i="3"/>
  <c r="P221" i="3"/>
  <c r="BK221" i="3"/>
  <c r="J221" i="3"/>
  <c r="BE221" i="3" s="1"/>
  <c r="BI219" i="3"/>
  <c r="BH219" i="3"/>
  <c r="BG219" i="3"/>
  <c r="BF219" i="3"/>
  <c r="T219" i="3"/>
  <c r="R219" i="3"/>
  <c r="P219" i="3"/>
  <c r="BK219" i="3"/>
  <c r="J219" i="3"/>
  <c r="BE219" i="3" s="1"/>
  <c r="BI217" i="3"/>
  <c r="BH217" i="3"/>
  <c r="BG217" i="3"/>
  <c r="BF217" i="3"/>
  <c r="T217" i="3"/>
  <c r="R217" i="3"/>
  <c r="P217" i="3"/>
  <c r="BK217" i="3"/>
  <c r="J217" i="3"/>
  <c r="BE217" i="3" s="1"/>
  <c r="BI215" i="3"/>
  <c r="BH215" i="3"/>
  <c r="BG215" i="3"/>
  <c r="BF215" i="3"/>
  <c r="BE215" i="3"/>
  <c r="T215" i="3"/>
  <c r="R215" i="3"/>
  <c r="P215" i="3"/>
  <c r="BK215" i="3"/>
  <c r="J215" i="3"/>
  <c r="BI213" i="3"/>
  <c r="BH213" i="3"/>
  <c r="BG213" i="3"/>
  <c r="BF213" i="3"/>
  <c r="BE213" i="3"/>
  <c r="T213" i="3"/>
  <c r="R213" i="3"/>
  <c r="R212" i="3" s="1"/>
  <c r="P213" i="3"/>
  <c r="BK213" i="3"/>
  <c r="BK212" i="3" s="1"/>
  <c r="J212" i="3" s="1"/>
  <c r="J65" i="3" s="1"/>
  <c r="J213" i="3"/>
  <c r="BI210" i="3"/>
  <c r="BH210" i="3"/>
  <c r="BG210" i="3"/>
  <c r="BF210" i="3"/>
  <c r="T210" i="3"/>
  <c r="R210" i="3"/>
  <c r="P210" i="3"/>
  <c r="BK210" i="3"/>
  <c r="J210" i="3"/>
  <c r="BE210" i="3" s="1"/>
  <c r="BI208" i="3"/>
  <c r="BH208" i="3"/>
  <c r="BG208" i="3"/>
  <c r="BF208" i="3"/>
  <c r="T208" i="3"/>
  <c r="R208" i="3"/>
  <c r="P208" i="3"/>
  <c r="BK208" i="3"/>
  <c r="J208" i="3"/>
  <c r="BE208" i="3" s="1"/>
  <c r="BI206" i="3"/>
  <c r="BH206" i="3"/>
  <c r="BG206" i="3"/>
  <c r="BF206" i="3"/>
  <c r="T206" i="3"/>
  <c r="R206" i="3"/>
  <c r="P206" i="3"/>
  <c r="BK206" i="3"/>
  <c r="J206" i="3"/>
  <c r="BE206" i="3" s="1"/>
  <c r="BI204" i="3"/>
  <c r="BH204" i="3"/>
  <c r="BG204" i="3"/>
  <c r="BF204" i="3"/>
  <c r="BE204" i="3"/>
  <c r="T204" i="3"/>
  <c r="R204" i="3"/>
  <c r="P204" i="3"/>
  <c r="BK204" i="3"/>
  <c r="J204" i="3"/>
  <c r="BI199" i="3"/>
  <c r="BH199" i="3"/>
  <c r="BG199" i="3"/>
  <c r="BF199" i="3"/>
  <c r="T199" i="3"/>
  <c r="R199" i="3"/>
  <c r="P199" i="3"/>
  <c r="BK199" i="3"/>
  <c r="J199" i="3"/>
  <c r="BE199" i="3" s="1"/>
  <c r="BI194" i="3"/>
  <c r="BH194" i="3"/>
  <c r="BG194" i="3"/>
  <c r="BF194" i="3"/>
  <c r="T194" i="3"/>
  <c r="R194" i="3"/>
  <c r="P194" i="3"/>
  <c r="BK194" i="3"/>
  <c r="J194" i="3"/>
  <c r="BE194" i="3" s="1"/>
  <c r="BI189" i="3"/>
  <c r="BH189" i="3"/>
  <c r="BG189" i="3"/>
  <c r="BF189" i="3"/>
  <c r="T189" i="3"/>
  <c r="R189" i="3"/>
  <c r="P189" i="3"/>
  <c r="BK189" i="3"/>
  <c r="J189" i="3"/>
  <c r="BE189" i="3" s="1"/>
  <c r="BI186" i="3"/>
  <c r="BH186" i="3"/>
  <c r="BG186" i="3"/>
  <c r="BF186" i="3"/>
  <c r="BE186" i="3"/>
  <c r="T186" i="3"/>
  <c r="R186" i="3"/>
  <c r="P186" i="3"/>
  <c r="BK186" i="3"/>
  <c r="J186" i="3"/>
  <c r="BI183" i="3"/>
  <c r="BH183" i="3"/>
  <c r="BG183" i="3"/>
  <c r="BF183" i="3"/>
  <c r="T183" i="3"/>
  <c r="R183" i="3"/>
  <c r="P183" i="3"/>
  <c r="BK183" i="3"/>
  <c r="J183" i="3"/>
  <c r="BE183" i="3" s="1"/>
  <c r="BI181" i="3"/>
  <c r="BH181" i="3"/>
  <c r="BG181" i="3"/>
  <c r="BF181" i="3"/>
  <c r="T181" i="3"/>
  <c r="R181" i="3"/>
  <c r="P181" i="3"/>
  <c r="BK181" i="3"/>
  <c r="J181" i="3"/>
  <c r="BE181" i="3" s="1"/>
  <c r="BI179" i="3"/>
  <c r="BH179" i="3"/>
  <c r="BG179" i="3"/>
  <c r="BF179" i="3"/>
  <c r="T179" i="3"/>
  <c r="R179" i="3"/>
  <c r="P179" i="3"/>
  <c r="BK179" i="3"/>
  <c r="J179" i="3"/>
  <c r="BE179" i="3" s="1"/>
  <c r="BI176" i="3"/>
  <c r="BH176" i="3"/>
  <c r="BG176" i="3"/>
  <c r="BF176" i="3"/>
  <c r="BE176" i="3"/>
  <c r="T176" i="3"/>
  <c r="R176" i="3"/>
  <c r="P176" i="3"/>
  <c r="BK176" i="3"/>
  <c r="J176" i="3"/>
  <c r="BI173" i="3"/>
  <c r="BH173" i="3"/>
  <c r="BG173" i="3"/>
  <c r="BF173" i="3"/>
  <c r="T173" i="3"/>
  <c r="R173" i="3"/>
  <c r="P173" i="3"/>
  <c r="BK173" i="3"/>
  <c r="J173" i="3"/>
  <c r="BE173" i="3" s="1"/>
  <c r="BI170" i="3"/>
  <c r="BH170" i="3"/>
  <c r="BG170" i="3"/>
  <c r="BF170" i="3"/>
  <c r="T170" i="3"/>
  <c r="R170" i="3"/>
  <c r="P170" i="3"/>
  <c r="BK170" i="3"/>
  <c r="J170" i="3"/>
  <c r="BE170" i="3" s="1"/>
  <c r="BI163" i="3"/>
  <c r="BH163" i="3"/>
  <c r="BG163" i="3"/>
  <c r="BF163" i="3"/>
  <c r="T163" i="3"/>
  <c r="R163" i="3"/>
  <c r="R162" i="3" s="1"/>
  <c r="P163" i="3"/>
  <c r="BK163" i="3"/>
  <c r="BK162" i="3" s="1"/>
  <c r="J162" i="3" s="1"/>
  <c r="J64" i="3" s="1"/>
  <c r="J163" i="3"/>
  <c r="BE163" i="3" s="1"/>
  <c r="BI159" i="3"/>
  <c r="BH159" i="3"/>
  <c r="BG159" i="3"/>
  <c r="BF159" i="3"/>
  <c r="BE159" i="3"/>
  <c r="T159" i="3"/>
  <c r="T158" i="3" s="1"/>
  <c r="R159" i="3"/>
  <c r="R158" i="3" s="1"/>
  <c r="P159" i="3"/>
  <c r="P158" i="3" s="1"/>
  <c r="BK159" i="3"/>
  <c r="BK158" i="3" s="1"/>
  <c r="J158" i="3" s="1"/>
  <c r="J63" i="3" s="1"/>
  <c r="J159" i="3"/>
  <c r="BI153" i="3"/>
  <c r="BH153" i="3"/>
  <c r="BG153" i="3"/>
  <c r="BF153" i="3"/>
  <c r="BE153" i="3"/>
  <c r="T153" i="3"/>
  <c r="R153" i="3"/>
  <c r="P153" i="3"/>
  <c r="BK153" i="3"/>
  <c r="J153" i="3"/>
  <c r="BI148" i="3"/>
  <c r="BH148" i="3"/>
  <c r="BG148" i="3"/>
  <c r="BF148" i="3"/>
  <c r="T148" i="3"/>
  <c r="R148" i="3"/>
  <c r="P148" i="3"/>
  <c r="BK148" i="3"/>
  <c r="J148" i="3"/>
  <c r="BE148" i="3" s="1"/>
  <c r="BI145" i="3"/>
  <c r="BH145" i="3"/>
  <c r="BG145" i="3"/>
  <c r="BF145" i="3"/>
  <c r="T145" i="3"/>
  <c r="R145" i="3"/>
  <c r="P145" i="3"/>
  <c r="BK145" i="3"/>
  <c r="J145" i="3"/>
  <c r="BE145" i="3" s="1"/>
  <c r="BI142" i="3"/>
  <c r="BH142" i="3"/>
  <c r="BG142" i="3"/>
  <c r="BF142" i="3"/>
  <c r="T142" i="3"/>
  <c r="R142" i="3"/>
  <c r="P142" i="3"/>
  <c r="BK142" i="3"/>
  <c r="J142" i="3"/>
  <c r="BE142" i="3" s="1"/>
  <c r="BI139" i="3"/>
  <c r="BH139" i="3"/>
  <c r="BG139" i="3"/>
  <c r="BF139" i="3"/>
  <c r="BE139" i="3"/>
  <c r="T139" i="3"/>
  <c r="R139" i="3"/>
  <c r="P139" i="3"/>
  <c r="BK139" i="3"/>
  <c r="J139" i="3"/>
  <c r="BI135" i="3"/>
  <c r="BH135" i="3"/>
  <c r="BG135" i="3"/>
  <c r="BF135" i="3"/>
  <c r="T135" i="3"/>
  <c r="R135" i="3"/>
  <c r="P135" i="3"/>
  <c r="BK135" i="3"/>
  <c r="J135" i="3"/>
  <c r="BE135" i="3" s="1"/>
  <c r="BI130" i="3"/>
  <c r="BH130" i="3"/>
  <c r="BG130" i="3"/>
  <c r="BF130" i="3"/>
  <c r="T130" i="3"/>
  <c r="R130" i="3"/>
  <c r="P130" i="3"/>
  <c r="BK130" i="3"/>
  <c r="J130" i="3"/>
  <c r="BE130" i="3" s="1"/>
  <c r="BI126" i="3"/>
  <c r="BH126" i="3"/>
  <c r="BG126" i="3"/>
  <c r="BF126" i="3"/>
  <c r="T126" i="3"/>
  <c r="R126" i="3"/>
  <c r="P126" i="3"/>
  <c r="BK126" i="3"/>
  <c r="J126" i="3"/>
  <c r="BE126" i="3" s="1"/>
  <c r="BI121" i="3"/>
  <c r="BH121" i="3"/>
  <c r="BG121" i="3"/>
  <c r="BF121" i="3"/>
  <c r="BE121" i="3"/>
  <c r="T121" i="3"/>
  <c r="R121" i="3"/>
  <c r="P121" i="3"/>
  <c r="BK121" i="3"/>
  <c r="J121" i="3"/>
  <c r="BI116" i="3"/>
  <c r="BH116" i="3"/>
  <c r="BG116" i="3"/>
  <c r="BF116" i="3"/>
  <c r="T116" i="3"/>
  <c r="R116" i="3"/>
  <c r="P116" i="3"/>
  <c r="BK116" i="3"/>
  <c r="J116" i="3"/>
  <c r="BE116" i="3" s="1"/>
  <c r="BI111" i="3"/>
  <c r="BH111" i="3"/>
  <c r="BG111" i="3"/>
  <c r="BF111" i="3"/>
  <c r="T111" i="3"/>
  <c r="R111" i="3"/>
  <c r="P111" i="3"/>
  <c r="BK111" i="3"/>
  <c r="J111" i="3"/>
  <c r="BE111" i="3" s="1"/>
  <c r="BI106" i="3"/>
  <c r="BH106" i="3"/>
  <c r="F35" i="3" s="1"/>
  <c r="BC54" i="1" s="1"/>
  <c r="BG106" i="3"/>
  <c r="BF106" i="3"/>
  <c r="F33" i="3" s="1"/>
  <c r="BA54" i="1" s="1"/>
  <c r="T106" i="3"/>
  <c r="R106" i="3"/>
  <c r="R105" i="3" s="1"/>
  <c r="R104" i="3" s="1"/>
  <c r="P106" i="3"/>
  <c r="BK106" i="3"/>
  <c r="BK105" i="3" s="1"/>
  <c r="J106" i="3"/>
  <c r="BE106" i="3" s="1"/>
  <c r="J99" i="3"/>
  <c r="F97" i="3"/>
  <c r="E95" i="3"/>
  <c r="J55" i="3"/>
  <c r="F53" i="3"/>
  <c r="E51" i="3"/>
  <c r="J20" i="3"/>
  <c r="E20" i="3"/>
  <c r="F100" i="3" s="1"/>
  <c r="J19" i="3"/>
  <c r="J17" i="3"/>
  <c r="E17" i="3"/>
  <c r="F99" i="3" s="1"/>
  <c r="J16" i="3"/>
  <c r="J14" i="3"/>
  <c r="J97" i="3" s="1"/>
  <c r="E7" i="3"/>
  <c r="E91" i="3" s="1"/>
  <c r="AY53" i="1"/>
  <c r="AX53" i="1"/>
  <c r="BI572" i="2"/>
  <c r="BH572" i="2"/>
  <c r="BG572" i="2"/>
  <c r="BF572" i="2"/>
  <c r="T572" i="2"/>
  <c r="T571" i="2" s="1"/>
  <c r="T570" i="2" s="1"/>
  <c r="R572" i="2"/>
  <c r="R571" i="2" s="1"/>
  <c r="R570" i="2" s="1"/>
  <c r="P572" i="2"/>
  <c r="P571" i="2" s="1"/>
  <c r="P570" i="2" s="1"/>
  <c r="BK572" i="2"/>
  <c r="BK571" i="2" s="1"/>
  <c r="J572" i="2"/>
  <c r="BE572" i="2" s="1"/>
  <c r="BI568" i="2"/>
  <c r="BH568" i="2"/>
  <c r="BG568" i="2"/>
  <c r="BF568" i="2"/>
  <c r="BE568" i="2"/>
  <c r="T568" i="2"/>
  <c r="R568" i="2"/>
  <c r="P568" i="2"/>
  <c r="BK568" i="2"/>
  <c r="J568" i="2"/>
  <c r="BI566" i="2"/>
  <c r="BH566" i="2"/>
  <c r="BG566" i="2"/>
  <c r="BF566" i="2"/>
  <c r="T566" i="2"/>
  <c r="T565" i="2" s="1"/>
  <c r="R566" i="2"/>
  <c r="R565" i="2" s="1"/>
  <c r="P566" i="2"/>
  <c r="P565" i="2" s="1"/>
  <c r="BK566" i="2"/>
  <c r="J566" i="2"/>
  <c r="BE566" i="2" s="1"/>
  <c r="BI563" i="2"/>
  <c r="BH563" i="2"/>
  <c r="BG563" i="2"/>
  <c r="BF563" i="2"/>
  <c r="T563" i="2"/>
  <c r="R563" i="2"/>
  <c r="P563" i="2"/>
  <c r="BK563" i="2"/>
  <c r="J563" i="2"/>
  <c r="BE563" i="2" s="1"/>
  <c r="BI561" i="2"/>
  <c r="BH561" i="2"/>
  <c r="BG561" i="2"/>
  <c r="BF561" i="2"/>
  <c r="BE561" i="2"/>
  <c r="T561" i="2"/>
  <c r="R561" i="2"/>
  <c r="P561" i="2"/>
  <c r="BK561" i="2"/>
  <c r="J561" i="2"/>
  <c r="BI559" i="2"/>
  <c r="BH559" i="2"/>
  <c r="BG559" i="2"/>
  <c r="BF559" i="2"/>
  <c r="T559" i="2"/>
  <c r="R559" i="2"/>
  <c r="P559" i="2"/>
  <c r="BK559" i="2"/>
  <c r="J559" i="2"/>
  <c r="BE559" i="2" s="1"/>
  <c r="BI556" i="2"/>
  <c r="BH556" i="2"/>
  <c r="BG556" i="2"/>
  <c r="BF556" i="2"/>
  <c r="T556" i="2"/>
  <c r="R556" i="2"/>
  <c r="P556" i="2"/>
  <c r="BK556" i="2"/>
  <c r="J556" i="2"/>
  <c r="BE556" i="2" s="1"/>
  <c r="BI554" i="2"/>
  <c r="BH554" i="2"/>
  <c r="BG554" i="2"/>
  <c r="BF554" i="2"/>
  <c r="T554" i="2"/>
  <c r="R554" i="2"/>
  <c r="R553" i="2" s="1"/>
  <c r="P554" i="2"/>
  <c r="BK554" i="2"/>
  <c r="J554" i="2"/>
  <c r="BE554" i="2" s="1"/>
  <c r="BI550" i="2"/>
  <c r="BH550" i="2"/>
  <c r="BG550" i="2"/>
  <c r="BF550" i="2"/>
  <c r="T550" i="2"/>
  <c r="T549" i="2" s="1"/>
  <c r="R550" i="2"/>
  <c r="R549" i="2" s="1"/>
  <c r="P550" i="2"/>
  <c r="P549" i="2" s="1"/>
  <c r="BK550" i="2"/>
  <c r="BK549" i="2" s="1"/>
  <c r="J549" i="2" s="1"/>
  <c r="J67" i="2" s="1"/>
  <c r="J550" i="2"/>
  <c r="BE550" i="2" s="1"/>
  <c r="BI547" i="2"/>
  <c r="BH547" i="2"/>
  <c r="BG547" i="2"/>
  <c r="BF547" i="2"/>
  <c r="T547" i="2"/>
  <c r="R547" i="2"/>
  <c r="P547" i="2"/>
  <c r="BK547" i="2"/>
  <c r="J547" i="2"/>
  <c r="BE547" i="2" s="1"/>
  <c r="BI545" i="2"/>
  <c r="BH545" i="2"/>
  <c r="BG545" i="2"/>
  <c r="BF545" i="2"/>
  <c r="T545" i="2"/>
  <c r="R545" i="2"/>
  <c r="P545" i="2"/>
  <c r="BK545" i="2"/>
  <c r="J545" i="2"/>
  <c r="BE545" i="2" s="1"/>
  <c r="BI543" i="2"/>
  <c r="BH543" i="2"/>
  <c r="BG543" i="2"/>
  <c r="BF543" i="2"/>
  <c r="BE543" i="2"/>
  <c r="T543" i="2"/>
  <c r="R543" i="2"/>
  <c r="P543" i="2"/>
  <c r="BK543" i="2"/>
  <c r="J543" i="2"/>
  <c r="BI541" i="2"/>
  <c r="BH541" i="2"/>
  <c r="BG541" i="2"/>
  <c r="BF541" i="2"/>
  <c r="T541" i="2"/>
  <c r="R541" i="2"/>
  <c r="P541" i="2"/>
  <c r="BK541" i="2"/>
  <c r="J541" i="2"/>
  <c r="BE541" i="2" s="1"/>
  <c r="BI539" i="2"/>
  <c r="BH539" i="2"/>
  <c r="BG539" i="2"/>
  <c r="BF539" i="2"/>
  <c r="T539" i="2"/>
  <c r="R539" i="2"/>
  <c r="P539" i="2"/>
  <c r="BK539" i="2"/>
  <c r="J539" i="2"/>
  <c r="BE539" i="2" s="1"/>
  <c r="BI537" i="2"/>
  <c r="BH537" i="2"/>
  <c r="BG537" i="2"/>
  <c r="BF537" i="2"/>
  <c r="T537" i="2"/>
  <c r="R537" i="2"/>
  <c r="P537" i="2"/>
  <c r="BK537" i="2"/>
  <c r="J537" i="2"/>
  <c r="BE537" i="2" s="1"/>
  <c r="BI535" i="2"/>
  <c r="BH535" i="2"/>
  <c r="BG535" i="2"/>
  <c r="BF535" i="2"/>
  <c r="BE535" i="2"/>
  <c r="T535" i="2"/>
  <c r="R535" i="2"/>
  <c r="P535" i="2"/>
  <c r="BK535" i="2"/>
  <c r="J535" i="2"/>
  <c r="BI533" i="2"/>
  <c r="BH533" i="2"/>
  <c r="BG533" i="2"/>
  <c r="BF533" i="2"/>
  <c r="T533" i="2"/>
  <c r="R533" i="2"/>
  <c r="P533" i="2"/>
  <c r="BK533" i="2"/>
  <c r="J533" i="2"/>
  <c r="BE533" i="2" s="1"/>
  <c r="BI530" i="2"/>
  <c r="BH530" i="2"/>
  <c r="BG530" i="2"/>
  <c r="BF530" i="2"/>
  <c r="T530" i="2"/>
  <c r="R530" i="2"/>
  <c r="P530" i="2"/>
  <c r="BK530" i="2"/>
  <c r="J530" i="2"/>
  <c r="BE530" i="2" s="1"/>
  <c r="BI528" i="2"/>
  <c r="BH528" i="2"/>
  <c r="BG528" i="2"/>
  <c r="BF528" i="2"/>
  <c r="T528" i="2"/>
  <c r="R528" i="2"/>
  <c r="P528" i="2"/>
  <c r="BK528" i="2"/>
  <c r="J528" i="2"/>
  <c r="BE528" i="2" s="1"/>
  <c r="BI526" i="2"/>
  <c r="BH526" i="2"/>
  <c r="BG526" i="2"/>
  <c r="BF526" i="2"/>
  <c r="BE526" i="2"/>
  <c r="T526" i="2"/>
  <c r="R526" i="2"/>
  <c r="P526" i="2"/>
  <c r="BK526" i="2"/>
  <c r="J526" i="2"/>
  <c r="BI524" i="2"/>
  <c r="BH524" i="2"/>
  <c r="BG524" i="2"/>
  <c r="BF524" i="2"/>
  <c r="T524" i="2"/>
  <c r="R524" i="2"/>
  <c r="P524" i="2"/>
  <c r="BK524" i="2"/>
  <c r="J524" i="2"/>
  <c r="BE524" i="2" s="1"/>
  <c r="BI521" i="2"/>
  <c r="BH521" i="2"/>
  <c r="BG521" i="2"/>
  <c r="BF521" i="2"/>
  <c r="T521" i="2"/>
  <c r="R521" i="2"/>
  <c r="P521" i="2"/>
  <c r="BK521" i="2"/>
  <c r="J521" i="2"/>
  <c r="BE521" i="2" s="1"/>
  <c r="BI519" i="2"/>
  <c r="BH519" i="2"/>
  <c r="BG519" i="2"/>
  <c r="BF519" i="2"/>
  <c r="T519" i="2"/>
  <c r="R519" i="2"/>
  <c r="P519" i="2"/>
  <c r="BK519" i="2"/>
  <c r="J519" i="2"/>
  <c r="BE519" i="2" s="1"/>
  <c r="BI517" i="2"/>
  <c r="BH517" i="2"/>
  <c r="BG517" i="2"/>
  <c r="BF517" i="2"/>
  <c r="BE517" i="2"/>
  <c r="T517" i="2"/>
  <c r="R517" i="2"/>
  <c r="P517" i="2"/>
  <c r="BK517" i="2"/>
  <c r="J517" i="2"/>
  <c r="BI515" i="2"/>
  <c r="BH515" i="2"/>
  <c r="BG515" i="2"/>
  <c r="BF515" i="2"/>
  <c r="BE515" i="2"/>
  <c r="T515" i="2"/>
  <c r="R515" i="2"/>
  <c r="P515" i="2"/>
  <c r="BK515" i="2"/>
  <c r="J515" i="2"/>
  <c r="BI511" i="2"/>
  <c r="BH511" i="2"/>
  <c r="BG511" i="2"/>
  <c r="BF511" i="2"/>
  <c r="BE511" i="2"/>
  <c r="T511" i="2"/>
  <c r="R511" i="2"/>
  <c r="P511" i="2"/>
  <c r="BK511" i="2"/>
  <c r="J511" i="2"/>
  <c r="BI506" i="2"/>
  <c r="BH506" i="2"/>
  <c r="BG506" i="2"/>
  <c r="BF506" i="2"/>
  <c r="BE506" i="2"/>
  <c r="T506" i="2"/>
  <c r="R506" i="2"/>
  <c r="P506" i="2"/>
  <c r="BK506" i="2"/>
  <c r="J506" i="2"/>
  <c r="BI504" i="2"/>
  <c r="BH504" i="2"/>
  <c r="BG504" i="2"/>
  <c r="BF504" i="2"/>
  <c r="BE504" i="2"/>
  <c r="T504" i="2"/>
  <c r="R504" i="2"/>
  <c r="P504" i="2"/>
  <c r="BK504" i="2"/>
  <c r="J504" i="2"/>
  <c r="BI501" i="2"/>
  <c r="BH501" i="2"/>
  <c r="BG501" i="2"/>
  <c r="BF501" i="2"/>
  <c r="BE501" i="2"/>
  <c r="T501" i="2"/>
  <c r="R501" i="2"/>
  <c r="P501" i="2"/>
  <c r="BK501" i="2"/>
  <c r="J501" i="2"/>
  <c r="BI498" i="2"/>
  <c r="BH498" i="2"/>
  <c r="BG498" i="2"/>
  <c r="BF498" i="2"/>
  <c r="BE498" i="2"/>
  <c r="T498" i="2"/>
  <c r="R498" i="2"/>
  <c r="P498" i="2"/>
  <c r="BK498" i="2"/>
  <c r="J498" i="2"/>
  <c r="BI495" i="2"/>
  <c r="BH495" i="2"/>
  <c r="BG495" i="2"/>
  <c r="BF495" i="2"/>
  <c r="BE495" i="2"/>
  <c r="T495" i="2"/>
  <c r="R495" i="2"/>
  <c r="P495" i="2"/>
  <c r="BK495" i="2"/>
  <c r="J495" i="2"/>
  <c r="BI492" i="2"/>
  <c r="BH492" i="2"/>
  <c r="BG492" i="2"/>
  <c r="BF492" i="2"/>
  <c r="BE492" i="2"/>
  <c r="T492" i="2"/>
  <c r="R492" i="2"/>
  <c r="P492" i="2"/>
  <c r="BK492" i="2"/>
  <c r="J492" i="2"/>
  <c r="BI490" i="2"/>
  <c r="BH490" i="2"/>
  <c r="BG490" i="2"/>
  <c r="BF490" i="2"/>
  <c r="BE490" i="2"/>
  <c r="T490" i="2"/>
  <c r="R490" i="2"/>
  <c r="P490" i="2"/>
  <c r="BK490" i="2"/>
  <c r="J490" i="2"/>
  <c r="BI487" i="2"/>
  <c r="BH487" i="2"/>
  <c r="BG487" i="2"/>
  <c r="BF487" i="2"/>
  <c r="BE487" i="2"/>
  <c r="T487" i="2"/>
  <c r="R487" i="2"/>
  <c r="P487" i="2"/>
  <c r="BK487" i="2"/>
  <c r="J487" i="2"/>
  <c r="BI485" i="2"/>
  <c r="BH485" i="2"/>
  <c r="BG485" i="2"/>
  <c r="BF485" i="2"/>
  <c r="BE485" i="2"/>
  <c r="T485" i="2"/>
  <c r="R485" i="2"/>
  <c r="P485" i="2"/>
  <c r="BK485" i="2"/>
  <c r="J485" i="2"/>
  <c r="BI483" i="2"/>
  <c r="BH483" i="2"/>
  <c r="BG483" i="2"/>
  <c r="BF483" i="2"/>
  <c r="BE483" i="2"/>
  <c r="T483" i="2"/>
  <c r="R483" i="2"/>
  <c r="P483" i="2"/>
  <c r="BK483" i="2"/>
  <c r="J483" i="2"/>
  <c r="BI481" i="2"/>
  <c r="BH481" i="2"/>
  <c r="BG481" i="2"/>
  <c r="BF481" i="2"/>
  <c r="BE481" i="2"/>
  <c r="T481" i="2"/>
  <c r="R481" i="2"/>
  <c r="P481" i="2"/>
  <c r="BK481" i="2"/>
  <c r="J481" i="2"/>
  <c r="BI477" i="2"/>
  <c r="BH477" i="2"/>
  <c r="BG477" i="2"/>
  <c r="BF477" i="2"/>
  <c r="BE477" i="2"/>
  <c r="T477" i="2"/>
  <c r="R477" i="2"/>
  <c r="P477" i="2"/>
  <c r="BK477" i="2"/>
  <c r="J477" i="2"/>
  <c r="BI472" i="2"/>
  <c r="BH472" i="2"/>
  <c r="BG472" i="2"/>
  <c r="BF472" i="2"/>
  <c r="BE472" i="2"/>
  <c r="T472" i="2"/>
  <c r="R472" i="2"/>
  <c r="P472" i="2"/>
  <c r="BK472" i="2"/>
  <c r="J472" i="2"/>
  <c r="BI470" i="2"/>
  <c r="BH470" i="2"/>
  <c r="BG470" i="2"/>
  <c r="BF470" i="2"/>
  <c r="BE470" i="2"/>
  <c r="T470" i="2"/>
  <c r="R470" i="2"/>
  <c r="P470" i="2"/>
  <c r="BK470" i="2"/>
  <c r="J470" i="2"/>
  <c r="BI467" i="2"/>
  <c r="BH467" i="2"/>
  <c r="BG467" i="2"/>
  <c r="BF467" i="2"/>
  <c r="BE467" i="2"/>
  <c r="T467" i="2"/>
  <c r="R467" i="2"/>
  <c r="P467" i="2"/>
  <c r="BK467" i="2"/>
  <c r="J467" i="2"/>
  <c r="BI465" i="2"/>
  <c r="BH465" i="2"/>
  <c r="BG465" i="2"/>
  <c r="BF465" i="2"/>
  <c r="BE465" i="2"/>
  <c r="T465" i="2"/>
  <c r="R465" i="2"/>
  <c r="P465" i="2"/>
  <c r="BK465" i="2"/>
  <c r="J465" i="2"/>
  <c r="BI460" i="2"/>
  <c r="BH460" i="2"/>
  <c r="BG460" i="2"/>
  <c r="BF460" i="2"/>
  <c r="BE460" i="2"/>
  <c r="T460" i="2"/>
  <c r="R460" i="2"/>
  <c r="P460" i="2"/>
  <c r="BK460" i="2"/>
  <c r="J460" i="2"/>
  <c r="BI458" i="2"/>
  <c r="BH458" i="2"/>
  <c r="BG458" i="2"/>
  <c r="BF458" i="2"/>
  <c r="BE458" i="2"/>
  <c r="T458" i="2"/>
  <c r="R458" i="2"/>
  <c r="P458" i="2"/>
  <c r="BK458" i="2"/>
  <c r="J458" i="2"/>
  <c r="BI455" i="2"/>
  <c r="BH455" i="2"/>
  <c r="BG455" i="2"/>
  <c r="BF455" i="2"/>
  <c r="BE455" i="2"/>
  <c r="T455" i="2"/>
  <c r="R455" i="2"/>
  <c r="P455" i="2"/>
  <c r="BK455" i="2"/>
  <c r="J455" i="2"/>
  <c r="BI453" i="2"/>
  <c r="BH453" i="2"/>
  <c r="BG453" i="2"/>
  <c r="BF453" i="2"/>
  <c r="BE453" i="2"/>
  <c r="T453" i="2"/>
  <c r="R453" i="2"/>
  <c r="P453" i="2"/>
  <c r="BK453" i="2"/>
  <c r="J453" i="2"/>
  <c r="BI451" i="2"/>
  <c r="BH451" i="2"/>
  <c r="BG451" i="2"/>
  <c r="BF451" i="2"/>
  <c r="BE451" i="2"/>
  <c r="T451" i="2"/>
  <c r="R451" i="2"/>
  <c r="P451" i="2"/>
  <c r="BK451" i="2"/>
  <c r="J451" i="2"/>
  <c r="BI449" i="2"/>
  <c r="BH449" i="2"/>
  <c r="BG449" i="2"/>
  <c r="BF449" i="2"/>
  <c r="BE449" i="2"/>
  <c r="T449" i="2"/>
  <c r="R449" i="2"/>
  <c r="P449" i="2"/>
  <c r="BK449" i="2"/>
  <c r="J449" i="2"/>
  <c r="BI447" i="2"/>
  <c r="BH447" i="2"/>
  <c r="BG447" i="2"/>
  <c r="BF447" i="2"/>
  <c r="BE447" i="2"/>
  <c r="T447" i="2"/>
  <c r="R447" i="2"/>
  <c r="P447" i="2"/>
  <c r="BK447" i="2"/>
  <c r="J447" i="2"/>
  <c r="BI444" i="2"/>
  <c r="BH444" i="2"/>
  <c r="BG444" i="2"/>
  <c r="BF444" i="2"/>
  <c r="BE444" i="2"/>
  <c r="T444" i="2"/>
  <c r="R444" i="2"/>
  <c r="P444" i="2"/>
  <c r="BK444" i="2"/>
  <c r="J444" i="2"/>
  <c r="BI442" i="2"/>
  <c r="BH442" i="2"/>
  <c r="BG442" i="2"/>
  <c r="BF442" i="2"/>
  <c r="BE442" i="2"/>
  <c r="T442" i="2"/>
  <c r="R442" i="2"/>
  <c r="P442" i="2"/>
  <c r="BK442" i="2"/>
  <c r="J442" i="2"/>
  <c r="BI440" i="2"/>
  <c r="BH440" i="2"/>
  <c r="BG440" i="2"/>
  <c r="BF440" i="2"/>
  <c r="BE440" i="2"/>
  <c r="T440" i="2"/>
  <c r="R440" i="2"/>
  <c r="P440" i="2"/>
  <c r="BK440" i="2"/>
  <c r="J440" i="2"/>
  <c r="BI438" i="2"/>
  <c r="BH438" i="2"/>
  <c r="BG438" i="2"/>
  <c r="BF438" i="2"/>
  <c r="BE438" i="2"/>
  <c r="T438" i="2"/>
  <c r="R438" i="2"/>
  <c r="P438" i="2"/>
  <c r="BK438" i="2"/>
  <c r="J438" i="2"/>
  <c r="BI436" i="2"/>
  <c r="BH436" i="2"/>
  <c r="BG436" i="2"/>
  <c r="BF436" i="2"/>
  <c r="BE436" i="2"/>
  <c r="T436" i="2"/>
  <c r="R436" i="2"/>
  <c r="P436" i="2"/>
  <c r="BK436" i="2"/>
  <c r="J436" i="2"/>
  <c r="BI434" i="2"/>
  <c r="BH434" i="2"/>
  <c r="BG434" i="2"/>
  <c r="BF434" i="2"/>
  <c r="BE434" i="2"/>
  <c r="T434" i="2"/>
  <c r="R434" i="2"/>
  <c r="P434" i="2"/>
  <c r="BK434" i="2"/>
  <c r="J434" i="2"/>
  <c r="BI432" i="2"/>
  <c r="BH432" i="2"/>
  <c r="BG432" i="2"/>
  <c r="BF432" i="2"/>
  <c r="BE432" i="2"/>
  <c r="T432" i="2"/>
  <c r="R432" i="2"/>
  <c r="P432" i="2"/>
  <c r="BK432" i="2"/>
  <c r="J432" i="2"/>
  <c r="BI430" i="2"/>
  <c r="BH430" i="2"/>
  <c r="BG430" i="2"/>
  <c r="BF430" i="2"/>
  <c r="BE430" i="2"/>
  <c r="T430" i="2"/>
  <c r="R430" i="2"/>
  <c r="P430" i="2"/>
  <c r="BK430" i="2"/>
  <c r="J430" i="2"/>
  <c r="BI428" i="2"/>
  <c r="BH428" i="2"/>
  <c r="BG428" i="2"/>
  <c r="BF428" i="2"/>
  <c r="BE428" i="2"/>
  <c r="T428" i="2"/>
  <c r="R428" i="2"/>
  <c r="P428" i="2"/>
  <c r="BK428" i="2"/>
  <c r="J428" i="2"/>
  <c r="BI425" i="2"/>
  <c r="BH425" i="2"/>
  <c r="BG425" i="2"/>
  <c r="BF425" i="2"/>
  <c r="BE425" i="2"/>
  <c r="T425" i="2"/>
  <c r="R425" i="2"/>
  <c r="P425" i="2"/>
  <c r="BK425" i="2"/>
  <c r="J425" i="2"/>
  <c r="BI422" i="2"/>
  <c r="BH422" i="2"/>
  <c r="BG422" i="2"/>
  <c r="BF422" i="2"/>
  <c r="BE422" i="2"/>
  <c r="T422" i="2"/>
  <c r="R422" i="2"/>
  <c r="P422" i="2"/>
  <c r="BK422" i="2"/>
  <c r="J422" i="2"/>
  <c r="BI419" i="2"/>
  <c r="BH419" i="2"/>
  <c r="BG419" i="2"/>
  <c r="BF419" i="2"/>
  <c r="BE419" i="2"/>
  <c r="T419" i="2"/>
  <c r="R419" i="2"/>
  <c r="P419" i="2"/>
  <c r="BK419" i="2"/>
  <c r="J419" i="2"/>
  <c r="BI416" i="2"/>
  <c r="BH416" i="2"/>
  <c r="BG416" i="2"/>
  <c r="BF416" i="2"/>
  <c r="BE416" i="2"/>
  <c r="T416" i="2"/>
  <c r="T415" i="2" s="1"/>
  <c r="R416" i="2"/>
  <c r="R415" i="2" s="1"/>
  <c r="P416" i="2"/>
  <c r="P415" i="2" s="1"/>
  <c r="BK416" i="2"/>
  <c r="BK415" i="2" s="1"/>
  <c r="J415" i="2" s="1"/>
  <c r="J66" i="2" s="1"/>
  <c r="J416" i="2"/>
  <c r="BI412" i="2"/>
  <c r="BH412" i="2"/>
  <c r="BG412" i="2"/>
  <c r="BF412" i="2"/>
  <c r="T412" i="2"/>
  <c r="R412" i="2"/>
  <c r="P412" i="2"/>
  <c r="BK412" i="2"/>
  <c r="J412" i="2"/>
  <c r="BE412" i="2" s="1"/>
  <c r="BI410" i="2"/>
  <c r="BH410" i="2"/>
  <c r="BG410" i="2"/>
  <c r="BF410" i="2"/>
  <c r="T410" i="2"/>
  <c r="R410" i="2"/>
  <c r="P410" i="2"/>
  <c r="BK410" i="2"/>
  <c r="J410" i="2"/>
  <c r="BE410" i="2" s="1"/>
  <c r="BI407" i="2"/>
  <c r="BH407" i="2"/>
  <c r="BG407" i="2"/>
  <c r="BF407" i="2"/>
  <c r="T407" i="2"/>
  <c r="R407" i="2"/>
  <c r="P407" i="2"/>
  <c r="BK407" i="2"/>
  <c r="J407" i="2"/>
  <c r="BE407" i="2" s="1"/>
  <c r="BI404" i="2"/>
  <c r="BH404" i="2"/>
  <c r="BG404" i="2"/>
  <c r="BF404" i="2"/>
  <c r="T404" i="2"/>
  <c r="R404" i="2"/>
  <c r="P404" i="2"/>
  <c r="BK404" i="2"/>
  <c r="J404" i="2"/>
  <c r="BE404" i="2" s="1"/>
  <c r="BI401" i="2"/>
  <c r="BH401" i="2"/>
  <c r="BG401" i="2"/>
  <c r="BF401" i="2"/>
  <c r="T401" i="2"/>
  <c r="T400" i="2" s="1"/>
  <c r="R401" i="2"/>
  <c r="P401" i="2"/>
  <c r="P400" i="2" s="1"/>
  <c r="BK401" i="2"/>
  <c r="J401" i="2"/>
  <c r="BE401" i="2" s="1"/>
  <c r="BI397" i="2"/>
  <c r="BH397" i="2"/>
  <c r="BG397" i="2"/>
  <c r="BF397" i="2"/>
  <c r="T397" i="2"/>
  <c r="R397" i="2"/>
  <c r="P397" i="2"/>
  <c r="BK397" i="2"/>
  <c r="J397" i="2"/>
  <c r="BE397" i="2" s="1"/>
  <c r="BI394" i="2"/>
  <c r="BH394" i="2"/>
  <c r="BG394" i="2"/>
  <c r="BF394" i="2"/>
  <c r="T394" i="2"/>
  <c r="R394" i="2"/>
  <c r="P394" i="2"/>
  <c r="BK394" i="2"/>
  <c r="J394" i="2"/>
  <c r="BE394" i="2" s="1"/>
  <c r="BI391" i="2"/>
  <c r="BH391" i="2"/>
  <c r="BG391" i="2"/>
  <c r="BF391" i="2"/>
  <c r="T391" i="2"/>
  <c r="T390" i="2" s="1"/>
  <c r="R391" i="2"/>
  <c r="R390" i="2" s="1"/>
  <c r="P391" i="2"/>
  <c r="P390" i="2" s="1"/>
  <c r="BK391" i="2"/>
  <c r="BK390" i="2" s="1"/>
  <c r="J390" i="2" s="1"/>
  <c r="J64" i="2" s="1"/>
  <c r="J391" i="2"/>
  <c r="BE391" i="2" s="1"/>
  <c r="BI385" i="2"/>
  <c r="BH385" i="2"/>
  <c r="BG385" i="2"/>
  <c r="BF385" i="2"/>
  <c r="T385" i="2"/>
  <c r="T384" i="2" s="1"/>
  <c r="R385" i="2"/>
  <c r="R384" i="2" s="1"/>
  <c r="P385" i="2"/>
  <c r="P384" i="2" s="1"/>
  <c r="BK385" i="2"/>
  <c r="BK384" i="2" s="1"/>
  <c r="J384" i="2" s="1"/>
  <c r="J63" i="2" s="1"/>
  <c r="J385" i="2"/>
  <c r="BE385" i="2" s="1"/>
  <c r="BI382" i="2"/>
  <c r="BH382" i="2"/>
  <c r="BG382" i="2"/>
  <c r="BF382" i="2"/>
  <c r="BE382" i="2"/>
  <c r="T382" i="2"/>
  <c r="R382" i="2"/>
  <c r="P382" i="2"/>
  <c r="BK382" i="2"/>
  <c r="J382" i="2"/>
  <c r="BI379" i="2"/>
  <c r="BH379" i="2"/>
  <c r="BG379" i="2"/>
  <c r="BF379" i="2"/>
  <c r="BE379" i="2"/>
  <c r="T379" i="2"/>
  <c r="R379" i="2"/>
  <c r="P379" i="2"/>
  <c r="BK379" i="2"/>
  <c r="J379" i="2"/>
  <c r="BI376" i="2"/>
  <c r="BH376" i="2"/>
  <c r="BG376" i="2"/>
  <c r="BF376" i="2"/>
  <c r="BE376" i="2"/>
  <c r="T376" i="2"/>
  <c r="R376" i="2"/>
  <c r="P376" i="2"/>
  <c r="BK376" i="2"/>
  <c r="J376" i="2"/>
  <c r="BI373" i="2"/>
  <c r="BH373" i="2"/>
  <c r="BG373" i="2"/>
  <c r="BF373" i="2"/>
  <c r="BE373" i="2"/>
  <c r="T373" i="2"/>
  <c r="R373" i="2"/>
  <c r="P373" i="2"/>
  <c r="BK373" i="2"/>
  <c r="J373" i="2"/>
  <c r="BI370" i="2"/>
  <c r="BH370" i="2"/>
  <c r="BG370" i="2"/>
  <c r="BF370" i="2"/>
  <c r="BE370" i="2"/>
  <c r="T370" i="2"/>
  <c r="R370" i="2"/>
  <c r="P370" i="2"/>
  <c r="BK370" i="2"/>
  <c r="J370" i="2"/>
  <c r="BI367" i="2"/>
  <c r="BH367" i="2"/>
  <c r="BG367" i="2"/>
  <c r="BF367" i="2"/>
  <c r="BE367" i="2"/>
  <c r="T367" i="2"/>
  <c r="R367" i="2"/>
  <c r="P367" i="2"/>
  <c r="BK367" i="2"/>
  <c r="J367" i="2"/>
  <c r="BI364" i="2"/>
  <c r="BH364" i="2"/>
  <c r="BG364" i="2"/>
  <c r="BF364" i="2"/>
  <c r="BE364" i="2"/>
  <c r="T364" i="2"/>
  <c r="R364" i="2"/>
  <c r="P364" i="2"/>
  <c r="BK364" i="2"/>
  <c r="J364" i="2"/>
  <c r="BI361" i="2"/>
  <c r="BH361" i="2"/>
  <c r="BG361" i="2"/>
  <c r="BF361" i="2"/>
  <c r="BE361" i="2"/>
  <c r="T361" i="2"/>
  <c r="R361" i="2"/>
  <c r="P361" i="2"/>
  <c r="BK361" i="2"/>
  <c r="J361" i="2"/>
  <c r="BI358" i="2"/>
  <c r="BH358" i="2"/>
  <c r="BG358" i="2"/>
  <c r="BF358" i="2"/>
  <c r="BE358" i="2"/>
  <c r="T358" i="2"/>
  <c r="R358" i="2"/>
  <c r="P358" i="2"/>
  <c r="BK358" i="2"/>
  <c r="J358" i="2"/>
  <c r="BI355" i="2"/>
  <c r="BH355" i="2"/>
  <c r="BG355" i="2"/>
  <c r="BF355" i="2"/>
  <c r="BE355" i="2"/>
  <c r="T355" i="2"/>
  <c r="R355" i="2"/>
  <c r="P355" i="2"/>
  <c r="BK355" i="2"/>
  <c r="J355" i="2"/>
  <c r="BI348" i="2"/>
  <c r="BH348" i="2"/>
  <c r="BG348" i="2"/>
  <c r="BF348" i="2"/>
  <c r="BE348" i="2"/>
  <c r="T348" i="2"/>
  <c r="R348" i="2"/>
  <c r="P348" i="2"/>
  <c r="BK348" i="2"/>
  <c r="J348" i="2"/>
  <c r="BI312" i="2"/>
  <c r="BH312" i="2"/>
  <c r="BG312" i="2"/>
  <c r="BF312" i="2"/>
  <c r="BE312" i="2"/>
  <c r="T312" i="2"/>
  <c r="R312" i="2"/>
  <c r="P312" i="2"/>
  <c r="BK312" i="2"/>
  <c r="J312" i="2"/>
  <c r="BI304" i="2"/>
  <c r="BH304" i="2"/>
  <c r="BG304" i="2"/>
  <c r="BF304" i="2"/>
  <c r="BE304" i="2"/>
  <c r="T304" i="2"/>
  <c r="R304" i="2"/>
  <c r="P304" i="2"/>
  <c r="BK304" i="2"/>
  <c r="J304" i="2"/>
  <c r="BI267" i="2"/>
  <c r="BH267" i="2"/>
  <c r="BG267" i="2"/>
  <c r="BF267" i="2"/>
  <c r="BE267" i="2"/>
  <c r="T267" i="2"/>
  <c r="R267" i="2"/>
  <c r="P267" i="2"/>
  <c r="BK267" i="2"/>
  <c r="J267" i="2"/>
  <c r="BI228" i="2"/>
  <c r="BH228" i="2"/>
  <c r="BG228" i="2"/>
  <c r="BF228" i="2"/>
  <c r="BE228" i="2"/>
  <c r="T228" i="2"/>
  <c r="R228" i="2"/>
  <c r="P228" i="2"/>
  <c r="BK228" i="2"/>
  <c r="J228" i="2"/>
  <c r="BI189" i="2"/>
  <c r="BH189" i="2"/>
  <c r="BG189" i="2"/>
  <c r="BF189" i="2"/>
  <c r="BE189" i="2"/>
  <c r="T189" i="2"/>
  <c r="R189" i="2"/>
  <c r="P189" i="2"/>
  <c r="BK189" i="2"/>
  <c r="J189" i="2"/>
  <c r="BI150" i="2"/>
  <c r="BH150" i="2"/>
  <c r="BG150" i="2"/>
  <c r="BF150" i="2"/>
  <c r="BE150" i="2"/>
  <c r="T150" i="2"/>
  <c r="R150" i="2"/>
  <c r="P150" i="2"/>
  <c r="BK150" i="2"/>
  <c r="J150" i="2"/>
  <c r="BI111" i="2"/>
  <c r="BH111" i="2"/>
  <c r="BG111" i="2"/>
  <c r="BF111" i="2"/>
  <c r="BE111" i="2"/>
  <c r="T111" i="2"/>
  <c r="R111" i="2"/>
  <c r="P111" i="2"/>
  <c r="BK111" i="2"/>
  <c r="J111" i="2"/>
  <c r="BI108" i="2"/>
  <c r="BH108" i="2"/>
  <c r="BG108" i="2"/>
  <c r="BF108" i="2"/>
  <c r="BE108" i="2"/>
  <c r="T108" i="2"/>
  <c r="R108" i="2"/>
  <c r="P108" i="2"/>
  <c r="BK108" i="2"/>
  <c r="J108" i="2"/>
  <c r="BI105" i="2"/>
  <c r="BH105" i="2"/>
  <c r="BG105" i="2"/>
  <c r="BF105" i="2"/>
  <c r="BE105" i="2"/>
  <c r="T105" i="2"/>
  <c r="R105" i="2"/>
  <c r="P105" i="2"/>
  <c r="BK105" i="2"/>
  <c r="J105" i="2"/>
  <c r="BI102" i="2"/>
  <c r="BH102" i="2"/>
  <c r="BG102" i="2"/>
  <c r="BF102" i="2"/>
  <c r="BE102" i="2"/>
  <c r="T102" i="2"/>
  <c r="R102" i="2"/>
  <c r="P102" i="2"/>
  <c r="BK102" i="2"/>
  <c r="J102" i="2"/>
  <c r="BI99" i="2"/>
  <c r="BH99" i="2"/>
  <c r="BG99" i="2"/>
  <c r="BF99" i="2"/>
  <c r="BE99" i="2"/>
  <c r="T99" i="2"/>
  <c r="R99" i="2"/>
  <c r="P99" i="2"/>
  <c r="BK99" i="2"/>
  <c r="J99" i="2"/>
  <c r="BI96" i="2"/>
  <c r="F36" i="2" s="1"/>
  <c r="BD53" i="1" s="1"/>
  <c r="BH96" i="2"/>
  <c r="BG96" i="2"/>
  <c r="F34" i="2" s="1"/>
  <c r="BB53" i="1" s="1"/>
  <c r="BF96" i="2"/>
  <c r="BE96" i="2"/>
  <c r="T96" i="2"/>
  <c r="T95" i="2" s="1"/>
  <c r="R96" i="2"/>
  <c r="R95" i="2" s="1"/>
  <c r="P96" i="2"/>
  <c r="P95" i="2" s="1"/>
  <c r="BK96" i="2"/>
  <c r="BK95" i="2" s="1"/>
  <c r="J96" i="2"/>
  <c r="J89" i="2"/>
  <c r="F87" i="2"/>
  <c r="E85" i="2"/>
  <c r="J55" i="2"/>
  <c r="F53" i="2"/>
  <c r="E51" i="2"/>
  <c r="J20" i="2"/>
  <c r="E20" i="2"/>
  <c r="F90" i="2" s="1"/>
  <c r="J19" i="2"/>
  <c r="J17" i="2"/>
  <c r="E17" i="2"/>
  <c r="F55" i="2" s="1"/>
  <c r="J16" i="2"/>
  <c r="J14" i="2"/>
  <c r="J87" i="2" s="1"/>
  <c r="E7" i="2"/>
  <c r="E81" i="2" s="1"/>
  <c r="AS56" i="1"/>
  <c r="AS52" i="1"/>
  <c r="AS51" i="1" s="1"/>
  <c r="L47" i="1"/>
  <c r="AM46" i="1"/>
  <c r="L46" i="1"/>
  <c r="AM44" i="1"/>
  <c r="L44" i="1"/>
  <c r="L42" i="1"/>
  <c r="L41" i="1"/>
  <c r="J53" i="2" l="1"/>
  <c r="J53" i="3"/>
  <c r="J80" i="4"/>
  <c r="P553" i="2"/>
  <c r="P94" i="2" s="1"/>
  <c r="P93" i="2" s="1"/>
  <c r="AU53" i="1" s="1"/>
  <c r="T553" i="2"/>
  <c r="BK553" i="2"/>
  <c r="J553" i="2" s="1"/>
  <c r="J68" i="2" s="1"/>
  <c r="BK565" i="2"/>
  <c r="J565" i="2" s="1"/>
  <c r="J69" i="2" s="1"/>
  <c r="F55" i="3"/>
  <c r="P105" i="3"/>
  <c r="T105" i="3"/>
  <c r="F34" i="3"/>
  <c r="BB54" i="1" s="1"/>
  <c r="F36" i="3"/>
  <c r="BD54" i="1" s="1"/>
  <c r="BD52" i="1" s="1"/>
  <c r="P162" i="3"/>
  <c r="T162" i="3"/>
  <c r="P212" i="3"/>
  <c r="T212" i="3"/>
  <c r="P223" i="3"/>
  <c r="T223" i="3"/>
  <c r="BB52" i="1"/>
  <c r="F89" i="2"/>
  <c r="T94" i="2"/>
  <c r="T93" i="2" s="1"/>
  <c r="F33" i="2"/>
  <c r="BA53" i="1" s="1"/>
  <c r="BA52" i="1" s="1"/>
  <c r="AW52" i="1" s="1"/>
  <c r="F35" i="2"/>
  <c r="BC53" i="1" s="1"/>
  <c r="BC52" i="1" s="1"/>
  <c r="BC51" i="1" s="1"/>
  <c r="BK400" i="2"/>
  <c r="J400" i="2" s="1"/>
  <c r="J65" i="2" s="1"/>
  <c r="R400" i="2"/>
  <c r="R94" i="2" s="1"/>
  <c r="R93" i="2" s="1"/>
  <c r="BK339" i="3"/>
  <c r="J339" i="3" s="1"/>
  <c r="J72" i="3" s="1"/>
  <c r="R339" i="3"/>
  <c r="R308" i="3" s="1"/>
  <c r="R103" i="3" s="1"/>
  <c r="BK349" i="3"/>
  <c r="J349" i="3" s="1"/>
  <c r="J73" i="3" s="1"/>
  <c r="R349" i="3"/>
  <c r="P396" i="3"/>
  <c r="P308" i="3" s="1"/>
  <c r="T396" i="3"/>
  <c r="T308" i="3" s="1"/>
  <c r="BK402" i="3"/>
  <c r="J402" i="3" s="1"/>
  <c r="J75" i="3" s="1"/>
  <c r="R402" i="3"/>
  <c r="P417" i="3"/>
  <c r="T417" i="3"/>
  <c r="BK441" i="3"/>
  <c r="J441" i="3" s="1"/>
  <c r="J77" i="3" s="1"/>
  <c r="R441" i="3"/>
  <c r="BK457" i="3"/>
  <c r="J457" i="3" s="1"/>
  <c r="J78" i="3" s="1"/>
  <c r="R457" i="3"/>
  <c r="P471" i="3"/>
  <c r="T471" i="3"/>
  <c r="BK88" i="4"/>
  <c r="R88" i="4"/>
  <c r="F32" i="4"/>
  <c r="BB55" i="1" s="1"/>
  <c r="F34" i="4"/>
  <c r="BD55" i="1" s="1"/>
  <c r="BK218" i="4"/>
  <c r="J218" i="4" s="1"/>
  <c r="J60" i="4" s="1"/>
  <c r="R218" i="4"/>
  <c r="P250" i="4"/>
  <c r="T250" i="4"/>
  <c r="T87" i="4" s="1"/>
  <c r="T86" i="4" s="1"/>
  <c r="E47" i="5"/>
  <c r="F56" i="5"/>
  <c r="F34" i="5"/>
  <c r="BB57" i="1" s="1"/>
  <c r="F36" i="5"/>
  <c r="BD57" i="1" s="1"/>
  <c r="BK102" i="5"/>
  <c r="J102" i="5" s="1"/>
  <c r="J64" i="5" s="1"/>
  <c r="R102" i="5"/>
  <c r="P118" i="5"/>
  <c r="P96" i="5" s="1"/>
  <c r="T118" i="5"/>
  <c r="T96" i="5" s="1"/>
  <c r="P128" i="5"/>
  <c r="T128" i="5"/>
  <c r="P146" i="5"/>
  <c r="T146" i="5"/>
  <c r="T134" i="5" s="1"/>
  <c r="E47" i="6"/>
  <c r="F34" i="6"/>
  <c r="BB58" i="1" s="1"/>
  <c r="F36" i="6"/>
  <c r="BD58" i="1" s="1"/>
  <c r="BK93" i="6"/>
  <c r="BK92" i="6" s="1"/>
  <c r="J92" i="6" s="1"/>
  <c r="J63" i="6" s="1"/>
  <c r="R93" i="6"/>
  <c r="R92" i="6" s="1"/>
  <c r="R88" i="6" s="1"/>
  <c r="E45" i="4"/>
  <c r="P87" i="4"/>
  <c r="P86" i="4" s="1"/>
  <c r="AU55" i="1" s="1"/>
  <c r="R96" i="5"/>
  <c r="R95" i="5" s="1"/>
  <c r="AX52" i="1"/>
  <c r="J95" i="2"/>
  <c r="J62" i="2" s="1"/>
  <c r="J309" i="3"/>
  <c r="J71" i="3" s="1"/>
  <c r="BK308" i="3"/>
  <c r="J308" i="3" s="1"/>
  <c r="J70" i="3" s="1"/>
  <c r="BK96" i="5"/>
  <c r="J97" i="5"/>
  <c r="J62" i="5" s="1"/>
  <c r="J135" i="5"/>
  <c r="J71" i="5" s="1"/>
  <c r="BK134" i="5"/>
  <c r="J134" i="5" s="1"/>
  <c r="J70" i="5" s="1"/>
  <c r="J83" i="7"/>
  <c r="J58" i="7" s="1"/>
  <c r="BK82" i="7"/>
  <c r="F32" i="2"/>
  <c r="AZ53" i="1" s="1"/>
  <c r="P104" i="3"/>
  <c r="P88" i="6"/>
  <c r="AU58" i="1" s="1"/>
  <c r="T92" i="6"/>
  <c r="T88" i="6" s="1"/>
  <c r="F30" i="7"/>
  <c r="AZ59" i="1" s="1"/>
  <c r="AY52" i="1"/>
  <c r="BK104" i="3"/>
  <c r="J105" i="3"/>
  <c r="J62" i="3" s="1"/>
  <c r="F32" i="5"/>
  <c r="AZ57" i="1" s="1"/>
  <c r="J32" i="5"/>
  <c r="AV57" i="1" s="1"/>
  <c r="BK89" i="6"/>
  <c r="J90" i="6"/>
  <c r="J62" i="6" s="1"/>
  <c r="F32" i="3"/>
  <c r="AZ54" i="1" s="1"/>
  <c r="J32" i="3"/>
  <c r="AV54" i="1" s="1"/>
  <c r="J571" i="2"/>
  <c r="J71" i="2" s="1"/>
  <c r="BK570" i="2"/>
  <c r="J570" i="2" s="1"/>
  <c r="J70" i="2" s="1"/>
  <c r="BK478" i="3"/>
  <c r="J478" i="3" s="1"/>
  <c r="J80" i="3" s="1"/>
  <c r="J479" i="3"/>
  <c r="J81" i="3" s="1"/>
  <c r="BK87" i="4"/>
  <c r="J88" i="4"/>
  <c r="J58" i="4" s="1"/>
  <c r="J93" i="6"/>
  <c r="J64" i="6" s="1"/>
  <c r="P134" i="5"/>
  <c r="E47" i="2"/>
  <c r="J33" i="2"/>
  <c r="AW53" i="1" s="1"/>
  <c r="F56" i="3"/>
  <c r="J33" i="3"/>
  <c r="AW54" i="1" s="1"/>
  <c r="F51" i="4"/>
  <c r="F30" i="4"/>
  <c r="AZ55" i="1" s="1"/>
  <c r="F55" i="5"/>
  <c r="J33" i="5"/>
  <c r="AW57" i="1" s="1"/>
  <c r="F55" i="6"/>
  <c r="F32" i="6"/>
  <c r="AZ58" i="1" s="1"/>
  <c r="E45" i="7"/>
  <c r="F51" i="7"/>
  <c r="J30" i="7"/>
  <c r="AV59" i="1" s="1"/>
  <c r="J31" i="4"/>
  <c r="AW55" i="1" s="1"/>
  <c r="AT55" i="1" s="1"/>
  <c r="J277" i="4"/>
  <c r="J66" i="4" s="1"/>
  <c r="J53" i="5"/>
  <c r="J53" i="6"/>
  <c r="J33" i="6"/>
  <c r="AW58" i="1" s="1"/>
  <c r="AT58" i="1" s="1"/>
  <c r="J49" i="7"/>
  <c r="F56" i="2"/>
  <c r="J32" i="2"/>
  <c r="AV53" i="1" s="1"/>
  <c r="E47" i="3"/>
  <c r="F52" i="4"/>
  <c r="F56" i="6"/>
  <c r="F52" i="7"/>
  <c r="J31" i="7"/>
  <c r="AW59" i="1" s="1"/>
  <c r="BA51" i="1" l="1"/>
  <c r="W27" i="1" s="1"/>
  <c r="BD56" i="1"/>
  <c r="BD51" i="1" s="1"/>
  <c r="W30" i="1" s="1"/>
  <c r="AU52" i="1"/>
  <c r="AU51" i="1" s="1"/>
  <c r="T95" i="5"/>
  <c r="P95" i="5"/>
  <c r="AU57" i="1" s="1"/>
  <c r="AU56" i="1" s="1"/>
  <c r="AT54" i="1"/>
  <c r="P103" i="3"/>
  <c r="AU54" i="1" s="1"/>
  <c r="R87" i="4"/>
  <c r="R86" i="4" s="1"/>
  <c r="T104" i="3"/>
  <c r="T103" i="3" s="1"/>
  <c r="AT53" i="1"/>
  <c r="AT59" i="1"/>
  <c r="BK94" i="2"/>
  <c r="J94" i="2" s="1"/>
  <c r="J61" i="2" s="1"/>
  <c r="BB56" i="1"/>
  <c r="AX56" i="1" s="1"/>
  <c r="AY51" i="1"/>
  <c r="W29" i="1"/>
  <c r="BK95" i="5"/>
  <c r="J95" i="5" s="1"/>
  <c r="J96" i="5"/>
  <c r="J61" i="5" s="1"/>
  <c r="BK93" i="2"/>
  <c r="J93" i="2" s="1"/>
  <c r="AZ56" i="1"/>
  <c r="AV56" i="1" s="1"/>
  <c r="AT56" i="1" s="1"/>
  <c r="J87" i="4"/>
  <c r="J57" i="4" s="1"/>
  <c r="BK86" i="4"/>
  <c r="J86" i="4" s="1"/>
  <c r="J82" i="7"/>
  <c r="J57" i="7" s="1"/>
  <c r="BK81" i="7"/>
  <c r="J81" i="7" s="1"/>
  <c r="AT57" i="1"/>
  <c r="J89" i="6"/>
  <c r="J61" i="6" s="1"/>
  <c r="BK88" i="6"/>
  <c r="J88" i="6" s="1"/>
  <c r="BK103" i="3"/>
  <c r="J103" i="3" s="1"/>
  <c r="J104" i="3"/>
  <c r="J61" i="3" s="1"/>
  <c r="AZ52" i="1"/>
  <c r="AW51" i="1"/>
  <c r="AK27" i="1" s="1"/>
  <c r="BB51" i="1" l="1"/>
  <c r="W28" i="1" s="1"/>
  <c r="J60" i="2"/>
  <c r="J29" i="2"/>
  <c r="J60" i="3"/>
  <c r="J29" i="3"/>
  <c r="J27" i="4"/>
  <c r="J56" i="4"/>
  <c r="J60" i="5"/>
  <c r="J29" i="5"/>
  <c r="J29" i="6"/>
  <c r="J60" i="6"/>
  <c r="J27" i="7"/>
  <c r="J56" i="7"/>
  <c r="AV52" i="1"/>
  <c r="AT52" i="1" s="1"/>
  <c r="AZ51" i="1"/>
  <c r="AX51" i="1" l="1"/>
  <c r="AG58" i="1"/>
  <c r="AN58" i="1" s="1"/>
  <c r="J38" i="6"/>
  <c r="AG53" i="1"/>
  <c r="J38" i="2"/>
  <c r="W26" i="1"/>
  <c r="AV51" i="1"/>
  <c r="AG55" i="1"/>
  <c r="AN55" i="1" s="1"/>
  <c r="J36" i="4"/>
  <c r="J36" i="7"/>
  <c r="AG59" i="1"/>
  <c r="AN59" i="1" s="1"/>
  <c r="AG57" i="1"/>
  <c r="J38" i="5"/>
  <c r="J38" i="3"/>
  <c r="AG54" i="1"/>
  <c r="AN54" i="1" s="1"/>
  <c r="AT51" i="1" l="1"/>
  <c r="AK26" i="1"/>
  <c r="AN53" i="1"/>
  <c r="AG52" i="1"/>
  <c r="AG56" i="1"/>
  <c r="AN56" i="1" s="1"/>
  <c r="AN57" i="1"/>
  <c r="AN52" i="1" l="1"/>
  <c r="AG51" i="1"/>
  <c r="AK23" i="1" l="1"/>
  <c r="AK32" i="1" s="1"/>
  <c r="AN51" i="1"/>
</calcChain>
</file>

<file path=xl/sharedStrings.xml><?xml version="1.0" encoding="utf-8"?>
<sst xmlns="http://schemas.openxmlformats.org/spreadsheetml/2006/main" count="12933" uniqueCount="1900">
  <si>
    <t>Export VZ</t>
  </si>
  <si>
    <t>List obsahuje:</t>
  </si>
  <si>
    <t>1) Rekapitulace stavby</t>
  </si>
  <si>
    <t>2) Rekapitulace objektů stavby a soupisů prací</t>
  </si>
  <si>
    <t>3.0</t>
  </si>
  <si>
    <t/>
  </si>
  <si>
    <t>False</t>
  </si>
  <si>
    <t>{5d64b9b0-88e2-45a8-b032-7bd90407df48}</t>
  </si>
  <si>
    <t>&gt;&gt;  skryté sloupce  &lt;&lt;</t>
  </si>
  <si>
    <t>0,01</t>
  </si>
  <si>
    <t>21</t>
  </si>
  <si>
    <t>15</t>
  </si>
  <si>
    <t>REKAPITULACE STAVBY</t>
  </si>
  <si>
    <t>v ---  níže se nacházejí doplnkové a pomocné údaje k sestavám  --- v</t>
  </si>
  <si>
    <t>Návod na vyplnění</t>
  </si>
  <si>
    <t>0,001</t>
  </si>
  <si>
    <t>Kód:</t>
  </si>
  <si>
    <t>20161004</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</si>
  <si>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</si>
  <si>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</si>
  <si>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Vodovod Hostkovice - Lipolec</t>
  </si>
  <si>
    <t>0,1</t>
  </si>
  <si>
    <t>KSO:</t>
  </si>
  <si>
    <t>827 11 12</t>
  </si>
  <si>
    <t>CC-CZ:</t>
  </si>
  <si>
    <t>1</t>
  </si>
  <si>
    <t>Místo:</t>
  </si>
  <si>
    <t>Hostkovice, Lipolec</t>
  </si>
  <si>
    <t>Datum:</t>
  </si>
  <si>
    <t>10</t>
  </si>
  <si>
    <t>100</t>
  </si>
  <si>
    <t>Zadavatel:</t>
  </si>
  <si>
    <t>IČ:</t>
  </si>
  <si>
    <t xml:space="preserve"> </t>
  </si>
  <si>
    <t>DIČ:</t>
  </si>
  <si>
    <t>Uchazeč:</t>
  </si>
  <si>
    <t>Vyplň údaj</t>
  </si>
  <si>
    <t>Projektant:</t>
  </si>
  <si>
    <t>10291121</t>
  </si>
  <si>
    <t>Ing. Zděněk Hejtman</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</si>
  <si>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</si>
  <si>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</si>
  <si>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</si>
  <si>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</si>
  <si>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</si>
  <si>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</si>
  <si>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</si>
  <si>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</si>
  <si>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</si>
  <si>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</si>
  <si>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</si>
  <si>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</si>
  <si>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</si>
  <si>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</si>
  <si>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</si>
  <si>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</si>
  <si>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</si>
  <si>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</si>
  <si>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</si>
  <si>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</si>
  <si>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</si>
  <si>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</si>
  <si>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</si>
  <si>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</si>
  <si>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</si>
  <si>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</si>
  <si>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</si>
  <si>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</si>
  <si>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</si>
  <si>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</si>
  <si>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</si>
  <si>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</si>
  <si>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</si>
  <si>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</si>
  <si>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</si>
  <si>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</si>
  <si>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</si>
  <si>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</si>
  <si>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</si>
  <si>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</si>
  <si>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</si>
  <si>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SO 01</t>
  </si>
  <si>
    <t xml:space="preserve">Vodovod </t>
  </si>
  <si>
    <t>ING</t>
  </si>
  <si>
    <t>{9f1eb46e-a741-4010-a66f-1998e75bc5ac}</t>
  </si>
  <si>
    <t>2</t>
  </si>
  <si>
    <t>/</t>
  </si>
  <si>
    <t>01</t>
  </si>
  <si>
    <t>Vodovod</t>
  </si>
  <si>
    <t>Soupis</t>
  </si>
  <si>
    <t>{c59bf021-b80f-4379-a48a-42f972a9c623}</t>
  </si>
  <si>
    <t>02</t>
  </si>
  <si>
    <t>Armaturní šachty AŠ1 a AŠ2 (ČS)</t>
  </si>
  <si>
    <t>{7353eff4-dc8d-4cf0-9b15-328f06104eeb}</t>
  </si>
  <si>
    <t>SO 02</t>
  </si>
  <si>
    <t>Věžový vodojem</t>
  </si>
  <si>
    <t>STA</t>
  </si>
  <si>
    <t>{a6166791-3e1b-472a-84ba-53f0e6d93ff7}</t>
  </si>
  <si>
    <t>SO 03</t>
  </si>
  <si>
    <t>Vnitřní rozvod NN</t>
  </si>
  <si>
    <t>{150e4dc2-115b-405e-8aa4-c759451a1351}</t>
  </si>
  <si>
    <t>Armaturní šachta AŠ2</t>
  </si>
  <si>
    <t>{15a4c67a-41cb-4c99-875a-b12d10445115}</t>
  </si>
  <si>
    <t>Přípojka vodojem</t>
  </si>
  <si>
    <t>{d63feecc-3667-45ea-9402-cbec2fbdd5f9}</t>
  </si>
  <si>
    <t>VON</t>
  </si>
  <si>
    <t>Vedlejší a ostatní náklady pro objekty SO 01, SO 02, SO 03 a pro výtlačný řád</t>
  </si>
  <si>
    <t>{97da8fa7-eac4-4a6d-b826-8e59282a3c4e}</t>
  </si>
  <si>
    <t>1) Krycí list soupisu</t>
  </si>
  <si>
    <t>2) Rekapitulace</t>
  </si>
  <si>
    <t>3) Soupis prací</t>
  </si>
  <si>
    <t>Zpět na list:</t>
  </si>
  <si>
    <t>Rekapitulace stavby</t>
  </si>
  <si>
    <t>KRYCÍ LIST SOUPISU</t>
  </si>
  <si>
    <t>Objekt:</t>
  </si>
  <si>
    <t xml:space="preserve">SO 01 - Vodovod </t>
  </si>
  <si>
    <t>Soupis:</t>
  </si>
  <si>
    <t>01 - Vodovod</t>
  </si>
  <si>
    <t>REKAPITULACE ČLENĚNÍ SOUPISU PRACÍ</t>
  </si>
  <si>
    <t>Kód dílu - Popis</t>
  </si>
  <si>
    <t>Cena celkem [CZK]</t>
  </si>
  <si>
    <t>Náklady soupisu celkem</t>
  </si>
  <si>
    <t>-1</t>
  </si>
  <si>
    <t>HSV - Práce a dodávky HSV</t>
  </si>
  <si>
    <t xml:space="preserve">    1 - Zemní práce</t>
  </si>
  <si>
    <t xml:space="preserve">    2 - Zakládání</t>
  </si>
  <si>
    <t xml:space="preserve">    4 - Vodorovné konstrukce</t>
  </si>
  <si>
    <t xml:space="preserve">    5 - Komunikace pozemní</t>
  </si>
  <si>
    <t xml:space="preserve">    8 - Trubní vedení</t>
  </si>
  <si>
    <t xml:space="preserve">    9 - Ostatní konstrukce a práce, bourání</t>
  </si>
  <si>
    <t xml:space="preserve">    997 - Přesun sutě</t>
  </si>
  <si>
    <t xml:space="preserve">    998 - Přesun hmot</t>
  </si>
  <si>
    <t>M - Práce a dodávky M</t>
  </si>
  <si>
    <t xml:space="preserve">    21-M - Elektromontáže</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</si>
  <si>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</si>
  <si>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</si>
  <si>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</si>
  <si>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</si>
  <si>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</si>
  <si>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</si>
  <si>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</si>
  <si>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</si>
  <si>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</si>
  <si>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</si>
  <si>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</si>
  <si>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</si>
  <si>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</si>
  <si>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</si>
  <si>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</si>
  <si>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</si>
  <si>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</si>
  <si>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</si>
  <si>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</si>
  <si>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113107024</t>
  </si>
  <si>
    <t>Odstranění podkladů nebo krytů při překopech inženýrských sítí v ploše jednotlivě do 15 m2 s přemístěním hmot na skládku ve vzdálenosti do 3 m nebo s naložením na dopravní prostředek z kameniva hrubého drceného, o tl. vrstvy přes 300 do 400 mm</t>
  </si>
  <si>
    <t>m2</t>
  </si>
  <si>
    <t>CS ÚRS 2016 02</t>
  </si>
  <si>
    <t>4</t>
  </si>
  <si>
    <t>1776854989</t>
  </si>
  <si>
    <t>PSC</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</si>
  <si>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Ceny jsou určeny pouze pro případy havárií, přeložek nebo běžných oprav. 3. Ceny nelze použít v rámci výstavby nových inženýrských sítí. 4. Ceny a) –7011 až –7013 lze použít i pro odstranění podkladů nebo krytů ze štěrkopísku, škváry, strusky nebo z mechanicky zpevněných zemin, b) –7021 až 7025 lze použít i pro odstranění podkladů nebo krytů ze zemin stabilizovaných vápnem, c) –7030 až -7032 lze použít i pro odstranění dlažeb uložených do betonového lože a dlažeb z mozaiky uložených do cementové malty nebo podkladu ze zemin stabilizovaných cementem. 5. Ceny lze použít i pro odstranění podkladů nebo krytů opatřených živičnými postřiky nebo nátěry. 6.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zanedbává. 7. Přemístění vybouraného materiálu na vzdálenost přes 3 m u cen –7011 až –7046 se oceňuje cenami souborů cen 997 22-1 Vodorovná doprava suti. 8. Ceny -704 . nelze použít pro odstranění podkladu nebo krytu frézováním, tyto práce se oceňují individuálně. </t>
  </si>
  <si>
    <t>VV</t>
  </si>
  <si>
    <t>(3,6+5,5+3,8)*1"výkres číslo 9</t>
  </si>
  <si>
    <t>113107043</t>
  </si>
  <si>
    <t>Odstranění podkladů nebo krytů při překopech inženýrských sítí v ploše jednotlivě do 15 m2 s přemístěním hmot na skládku ve vzdálenosti do 3 m nebo s naložením na dopravní prostředek živičných, o tl. vrstvy přes 100 do 150 mm</t>
  </si>
  <si>
    <t>810457733</t>
  </si>
  <si>
    <t>3</t>
  </si>
  <si>
    <t>119001412</t>
  </si>
  <si>
    <t>Dočasné zajištění podzemního potrubí nebo vedení ve výkopišti ve stavu i poloze , ve kterých byla na začátku zemních prací a to s podepřením, vzepřením nebo vyvěšením, příp. s ochranným bedněním, se zřízením a odstraněním za jišťovací konstrukce, s opotřebením hmot potrubí betonového, kameninového nebo železobetonového, světlosti DN přes 200 do 500</t>
  </si>
  <si>
    <t>m</t>
  </si>
  <si>
    <t>-1064235450</t>
  </si>
  <si>
    <t xml:space="preserve">Poznámka k souboru cen:_x000D_
1. Ceny nelze použít pro dočasné zajištění potrubí v provozu pod tlakem přes 1 MPa a potrubí nebo jiných vedení v provozu u nichž investor zakazuje použít při vykopávce kovové nástroje nebo nářadí. 2. Ztížení vykopávky v blízkosti vedení, potrubí a stok ve výkopišti nebo podél jeho stěn se oceňuje cenami souboru cen 120 00- . . a 130 00- . . Příplatky za ztížení vykopávky. Dočasné zajištění potrubí větších rozměrů než DN 500 se oceňuje individuálně. </t>
  </si>
  <si>
    <t>2"výkres číslo 6-9</t>
  </si>
  <si>
    <t>120001101</t>
  </si>
  <si>
    <t>Příplatek k cenám vykopávek za ztížení vykopávky v blízkosti podzemního vedení nebo výbušnin v horninách jakékoliv třídy</t>
  </si>
  <si>
    <t>m3</t>
  </si>
  <si>
    <t>-822916014</t>
  </si>
  <si>
    <t xml:space="preserve">Poznámka k souboru cen:_x000D_
1. Cena je určena pro: a) podzemní vedení procházející odkopávkou nebo prokopávkou, korytem vodoteče, melioračním kanálem nebo uložené ve stěně výkopu při jakékoliv hloubce vedení pod původním terénem nebo jeho výšce nade dnem výkopu a jakémkoliv jeho směru ke stranám výkopu; b) výbušniny nezaložené dodavatelem. 2. Cenu lze použít i tehdy, narazí-li se na vedení nebo výbušninu až při vykopávce, a to pro objem výkopu, který je projektantem nebo investorem označen, v němž by toto nebo jiné nepředvídané vedení nebo výbušnina mohlo být uloženo. Toto ustanovení neplatí pro objem tř. 6 a 7. 3. Cenu nelze použít pro ztížení vykopávky v blízkosti podzemních vedení nebo výbušnin, u nichž je projektem zakázáno použít při vykopávce kovové nástroje nebo nářadí. Tyto práce se ocení individuálně. 4. Množství ztížení vykopávky v blízkosti: a) podzemního vedení, jehož půdorysná a výšková plocha: - je v projektu uvedena, určí se jako objem myšleného hranolu, jehož průřezem je obdélník, jehož horní vodorovná a obě svislé strany jsou ve vzdálenosti 0,5 m a dolní vodorovná strana je ve vzdálenosti 1 m od přilehlého vnějšího líce vedení, příp. jeho obalu a délka se rovná osové délce vedení ve výkopišti nebo délce vedení ve stěně výkopu. Vymezí-li projekt prostor, v němž je nutno při vykopávce postupovat opatrně větší, platí cena pro celý objem výkopku v tomto prostoru. Od takto zjištěného množství se odečítá objem vedení i s příp. se vyskytujícím obalem. - není v projektu uvedena, avšak která podle projektu nebo podle sdělení investora jsou pravděpodobně ve výkopišti uložena, se rovná objemu výkopu, který je projektem nebo investorem takto označen. b) výbušniny určí vždy projektant nebo investor, ať je v projektu uvedeno či neuvedeno. 5. Je-li vedení položeno ve výkopišti tak, že se vykopávka v celém výše popsaném objemu nevykopává, např. blízko stěn nebo dna výkopu, oceňuje se ztížení vykopávky jen pro tu část objemu, v níž se vykopávka provádí. 6. Jsou-li ve výkopišti dvě vedení položena tak blízko sebe, že se výše uvedené objemy pro obě vedení pronikají, určí se množství ztížení vykopávky tak, aby se pronik započetl jen jednou. 7. Objem ztížení vykopávky se od celkového objemu výkopu neodečítá. 8. Dočasné zajištění různých podzemních vedení ve výkopišti se oceňuje cenami souboru cen 119 00-14 Dočasné zajištění podzemního potrubí nebo vedení ve výkopišti. 9. Množství jednotek ztížení vykopávky v blízkosti výbušnin nezaložených dodavatelem se určí přiměřeně podle poznámek č. 2 a 4. </t>
  </si>
  <si>
    <t>2*0,7*2"výkres číslo 6-9</t>
  </si>
  <si>
    <t>5</t>
  </si>
  <si>
    <t>121101101</t>
  </si>
  <si>
    <t>Sejmutí ornice nebo lesní půdy s vodorovným přemístěním na hromady v místě upotřebení nebo na dočasné či trvalé skládky se složením, na vzdálenost do 50 m</t>
  </si>
  <si>
    <t>1998532480</t>
  </si>
  <si>
    <t xml:space="preserve">Poznámka k souboru cen:_x000D_
1. V cenách jsou započteny i náklady na příp. nutné naložení sejmuté ornice na dopravní prostředek. 2. V cenách nejsou započteny náklady na odstranění nevhodných přimísenin (kamenů, kořenů apod.); tyto práce se ocení individuálně. 3. Množství ornice odebírané ze skládek se do objemu vykopávek pro volbu cen podle množství nezapočítává. Ceny souboru cen 122 . 0-11 Odkopávky a prokopávky nezapažené, se volí pro ornici odebíranou z projektovaných dočasných skládek; a) na staveništi podle součtu objemu ze všech skládek, b) mimo staveniště podle objemu každé skládky zvlášť. 4. Uložení ornice na skládky se oceňuje podle ustanovení v poznámkách č. 1 a 2 k ceně 171 20-1201 Uložení sypaniny na skládky. Složení ornice na hromady v místě upotřebení se neoceňuje. 5. Odebírá-li se ornice z projektované dočasné skládky, oceňuje se její naložení a přemístění podle čl. 3172 Všeobecných podmínek tohoto katalogu. 6. Přemísťuje-li se ornice na vzdálenost větší něž 250 m, vzdálenost 50 m se pro určení vzdálenosti vodorovného přemístění neodečítá a ocení se sejmutí a přemístění bez ohledu na ustanovení pozn. č. 1 takto: a) sejmutí ornice na vzdálenost 50m cenou 121 10-1101; b) naložení příslušnou cenou souboru cen 167 10- . . c) vodorovné přemístění cenami souboru cen 162 . 0- . . Vodorovné přemístění výkopku. 7. Sejmutí podorničí se oceňuje cenami odkopávek s přihlédnutím k ustanovení čl. 3112 Všeobecných podmínek tohoto katalogu. </t>
  </si>
  <si>
    <t>2515*1*0,25"výkres číslo 6,7,8,9</t>
  </si>
  <si>
    <t>6</t>
  </si>
  <si>
    <t>132201203</t>
  </si>
  <si>
    <t>Hloubení zapažených i nezapažených rýh šířky přes 600 do 2 000 mm s urovnáním dna do předepsaného profilu a spádu v hornině tř. 3 přes 1 000 do 5 000 m3</t>
  </si>
  <si>
    <t>-660890870</t>
  </si>
  <si>
    <t xml:space="preserve">Poznámka k souboru cen:_x000D_
1. V cenách jsou započteny i náklady na případné nutné přemístění výkopku ve výkopišti na vzdálenost do 3 m a na přehození výkopku na přilehlém terénu na vzdálenost do 5 m od okraje jámy nebo naložení na dopravní prostředek. 2. Hloubení rýh při lesnicko-technických melioracích se oceňuje: a) ve stržích cenami platnými pro objem výkopu do 100 m3, i když skutečný objem výkopu je větší, b) mimo strže pro příčná a podélná zpevnění dna a břehů pod obrysem výkopu pro koryta vodotečí, zejména pro konstrukce těles, stupňů, boků, předprahů, prahů, odháněk, výhonů a pro základy zdí, dlažeb, rovnanin, plůtků a hatí, pro jakoukoliv šířku rýhy, při objemu do 100 m3 cenami příslušnými pro objem výkopu do 100 m3 a při jakémkoliv objemu výkopu přes 100 m3 cenami příslušnými pro objem výkopu přes 100 do 1 000 m3. 3. Náklady na svislé přemístění výkopku nad 1 m hloubky se určí dle ustanovení článku č. 3161 všeobecných podmínek katalogu. 4. Předepisuje-li projekt hloubit rýhy 5 až 7 bez použití trhavin, oceňuje se toto hloubení: a) v suchu nebo mokru cenami 138 40-1201, 138 50-1201 a 138 60-1201 Dolamování hloubených vykopávek, b) v tekoucí vodě při jakékoliv její rychlosti individuálně. 5. Ceny nelze použít pro hloubení rýh a hloubky přes 16 m. Tyto práce se oceňují individuálně. </t>
  </si>
  <si>
    <t>6,2*0,7*(1,34+1,39)*0,5</t>
  </si>
  <si>
    <t>(26,5-6,2)*0,7*(1,48+1,34)*0,5</t>
  </si>
  <si>
    <t>(63,3-26,5)*0,7*(1,58+1,48)*0,5</t>
  </si>
  <si>
    <t>(158,3-63,3)*0,7*(1,4+1,46)*0,5</t>
  </si>
  <si>
    <t>(309,8-158,3)*0,7*1,4</t>
  </si>
  <si>
    <t>(336,6-309,8)*0,7*(1,5+1,4)*0,5</t>
  </si>
  <si>
    <t>(642,2-336,6)*0,7*1,4</t>
  </si>
  <si>
    <t>(698,3-342,2)*0,7*(1,47+1,4)*0,5</t>
  </si>
  <si>
    <t>(754,8-698,3)*0,7*(1,4+1,47)*0,5</t>
  </si>
  <si>
    <t>(924,6-754,8)*0,7*(1,76+1,4)*0,5</t>
  </si>
  <si>
    <t>(1085,9-924,6)*0,7*(1,4+1,76)*0,5</t>
  </si>
  <si>
    <t>(1349,4-1085,9)*0,7*1,4</t>
  </si>
  <si>
    <t>(1371,7-1349,4)*0,7*(2,17+1,4)</t>
  </si>
  <si>
    <t>(1390,6-1371,7)*0,7*(2,06+2,17)*0,5</t>
  </si>
  <si>
    <t>(1415,9-1390,6)*0,7*(2,61+2,06)*0,5</t>
  </si>
  <si>
    <t>(1484,2-1415,9)*0,7*(1,94+2,61)*0,5</t>
  </si>
  <si>
    <t>(1524,8-1484,2)*0,7*(1,62+1,94)*0,5</t>
  </si>
  <si>
    <t>(1541,8-1524,8)*0,7*(2,63+1,62)*0,5</t>
  </si>
  <si>
    <t>(1709,6-1541,8)*0,7*(1,37+2,63)*0,5</t>
  </si>
  <si>
    <t>(1771,9-1709,6)*0,7*(1,52+1,37)*0,5</t>
  </si>
  <si>
    <t>(1792,2-1771,9)*0,7*(0,89+1,52)*0,5</t>
  </si>
  <si>
    <t>(1834,3-1792,2)*0,7*(1,49+0,89)*0,5</t>
  </si>
  <si>
    <t>(1876,7-1834,3)*0,7*(1,4+1,49)*0,5</t>
  </si>
  <si>
    <t>(2093,9-1876,7)*0,7*1,4</t>
  </si>
  <si>
    <t>(2144,3-2093,9)*0,7*(1,67+1,4)*0,5</t>
  </si>
  <si>
    <t>(2255,2-2144,3)*0,7*(1,66+1,67)*0,5</t>
  </si>
  <si>
    <t>(2366,2-2255,2)*0,7*(1,26+1,66)*0,5</t>
  </si>
  <si>
    <t>(2373-2366,2)*0,7*(1,45+1,26)*0,5</t>
  </si>
  <si>
    <t>(2386,6-2373)*0,7*(1,4+1,45)*0,5</t>
  </si>
  <si>
    <t>(2424,2-2386,6)*0,7*(1,59+1,4)*0,5</t>
  </si>
  <si>
    <t>(2474,9-2424,2)*0,7*(1,89+1,59)*0,5</t>
  </si>
  <si>
    <t>(2505,2-2474,9)*0,7*(0,89+1,89)*0,5</t>
  </si>
  <si>
    <t>(2516-2505,2)*0,7*(1,38+0,89)*0,5</t>
  </si>
  <si>
    <t>-628,75"odpočet sejmuté ornice a orné půdy</t>
  </si>
  <si>
    <t>Součet"výkres číslo 6,7,8,9</t>
  </si>
  <si>
    <t>2417,37*0,5"50% objemu</t>
  </si>
  <si>
    <t>7</t>
  </si>
  <si>
    <t>132201209</t>
  </si>
  <si>
    <t>Hloubení zapažených i nezapažených rýh šířky přes 600 do 2 000 mm s urovnáním dna do předepsaného profilu a spádu v hornině tř. 3 Příplatek k cenám za lepivost horniny tř. 3</t>
  </si>
  <si>
    <t>1685589985</t>
  </si>
  <si>
    <t>8</t>
  </si>
  <si>
    <t>132301203</t>
  </si>
  <si>
    <t>Hloubení zapažených i nezapažených rýh šířky přes 600 do 2 000 mm s urovnáním dna do předepsaného profilu a spádu v hornině tř. 4 přes 1 000 do 5 000 m3</t>
  </si>
  <si>
    <t>-1537957965</t>
  </si>
  <si>
    <t>9</t>
  </si>
  <si>
    <t>132301209</t>
  </si>
  <si>
    <t>Hloubení zapažených i nezapažených rýh šířky přes 600 do 2 000 mm s urovnáním dna do předepsaného profilu a spádu v hornině tř. 4 Příplatek k cenám za lepivost horniny tř. 4</t>
  </si>
  <si>
    <t>1639909023</t>
  </si>
  <si>
    <t>151101101</t>
  </si>
  <si>
    <t>Zřízení pažení a rozepření stěn rýh pro podzemní vedení pro všechny šířky rýhy příložné pro jakoukoliv mezerovitost, hloubky do 2 m</t>
  </si>
  <si>
    <t>-1765583437</t>
  </si>
  <si>
    <t xml:space="preserve">Poznámka k souboru cen:_x000D_
1. Ceny jsou určeny pro roubení a rozepření stěn i jiných výkopů se svislými stěnami, pokud jsou tyto výkopy pro podzemní vedení rozměru do 1 250 mm. 2. Plocha mezer mezi pažinami příložného pažení se od plochy příložného pažení neodečítá; nezapažené plochy u pažení zátažného nebo hnaného se od plochy pažení odečítají. 3. Předepisuje-li projekt: a) ponechat pažení ve výkopu, oceňuje se toto pažení cenami souboru cen 151 . 0-19 Pažení stěn s ponecháním a rozepření stěn cenami souboru cen 151 . 0-13 Zřízení rozepření zapažených stěn výkopů, b) vzepření stěn, oceňuje se toto odstranění pažení stěn výkopu cenami souboru cen 151 . 0-12 Pažení stěn a vzepření stěn cenami souboru cen 151 . 0-14 odstranění vzepření stěn, c) kotvení stěn, oceňuje se toto Odstranění pažení stěn cenami souboru cen 151 . 0-12 Pažení stěn a kotvení stěn příslušnými cenami katalogu 800-2 Zvláštní zakládání objektů. </t>
  </si>
  <si>
    <t>6,2*2*(1,34+1,39)*0,5</t>
  </si>
  <si>
    <t>(26,5-6,2)*2*(1,48+1,34)*0,5</t>
  </si>
  <si>
    <t>(63,3-26,5)*2*(1,58+1,48)*0,5</t>
  </si>
  <si>
    <t>(158,3-63,3)*2*(1,4+1,46)*0,5</t>
  </si>
  <si>
    <t>(309,8-158,3)*2*1,4</t>
  </si>
  <si>
    <t>(336,6-309,8)*2*(1,5+1,4)*0,5</t>
  </si>
  <si>
    <t>(642,2-336,6)*2*1,4</t>
  </si>
  <si>
    <t>(698,3-342,2)*2*(1,47+1,4)*0,5</t>
  </si>
  <si>
    <t>(754,8-698,3)*2*(1,4+1,47)*0,5</t>
  </si>
  <si>
    <t>(924,6-754,8)*2*(1,76+1,4)*0,5</t>
  </si>
  <si>
    <t>(1085,9-924,6)*2*(1,4+1,76)*0,5</t>
  </si>
  <si>
    <t>(1349,4-1085,9)*2*1,4</t>
  </si>
  <si>
    <t>(1371,7-1349,4)*2*(2,17+1,4)</t>
  </si>
  <si>
    <t>(1390,6-1371,7)*2*(2,06+2,17)*0,5</t>
  </si>
  <si>
    <t>(1415,9-1390,6)*2*(2,61+2,06)*0,5</t>
  </si>
  <si>
    <t>(1484,2-1415,9)*2*(1,94+2,61)*0,5</t>
  </si>
  <si>
    <t>(1524,8-1484,2)*2*(1,62+1,94)*0,5</t>
  </si>
  <si>
    <t>(1541,8-1524,8)*2*(2,63+1,62)*0,5</t>
  </si>
  <si>
    <t>(1709,6-1541,8)*2*(1,37+2,63)*0,5</t>
  </si>
  <si>
    <t>(1771,9-1709,6)*2*(1,52+1,37)*0,5</t>
  </si>
  <si>
    <t>(1792,2-1771,9)*2*(0,89+1,52)*0,5</t>
  </si>
  <si>
    <t>(1834,3-1792,2)*2*(1,49+0,89)*0,5</t>
  </si>
  <si>
    <t>(1876,7-1834,3)*2*(1,4+1,49)*0,5</t>
  </si>
  <si>
    <t>(2093,9-1876,7)*2*1,4</t>
  </si>
  <si>
    <t>(2144,3-2093,9)*2*(1,67+1,4)*0,5</t>
  </si>
  <si>
    <t>(2255,2-2144,3)*2*(1,66+1,67)*0,5</t>
  </si>
  <si>
    <t>(2366,2-2255,2)*2*(1,26+1,66)*0,5</t>
  </si>
  <si>
    <t>(2373-2366,2)*2*(1,45+1,26)*0,5</t>
  </si>
  <si>
    <t>(2386,6-2373)*2*(1,4+1,45)*0,5</t>
  </si>
  <si>
    <t>(2424,2-2386,6)*2*(1,59+1,4)*0,5</t>
  </si>
  <si>
    <t>(2474,9-2424,2)*2*(1,89+1,59)*0,5</t>
  </si>
  <si>
    <t>(2505,2-2474,9)*2*(0,89+1,89)*0,5</t>
  </si>
  <si>
    <t>(2516-2505,2)*2*(1,38+0,89)*0,5</t>
  </si>
  <si>
    <t>-1252,313"odpočet pažení hlubší</t>
  </si>
  <si>
    <t>11</t>
  </si>
  <si>
    <t>151101102</t>
  </si>
  <si>
    <t>Zřízení pažení a rozepření stěn rýh pro podzemní vedení pro všechny šířky rýhy příložné pro jakoukoliv mezerovitost, hloubky do 4 m</t>
  </si>
  <si>
    <t>791717316</t>
  </si>
  <si>
    <t>12</t>
  </si>
  <si>
    <t>151101111</t>
  </si>
  <si>
    <t>Odstranění pažení a rozepření stěn rýh pro podzemní vedení s uložením materiálu na vzdálenost do 3 m od kraje výkopu příložné, hloubky do 2 m</t>
  </si>
  <si>
    <t>-7607606</t>
  </si>
  <si>
    <t>13</t>
  </si>
  <si>
    <t>151101112</t>
  </si>
  <si>
    <t>Odstranění pažení a rozepření stěn rýh pro podzemní vedení s uložením materiálu na vzdálenost do 3 m od kraje výkopu příložné, hloubky přes 2 do 4 m</t>
  </si>
  <si>
    <t>927114628</t>
  </si>
  <si>
    <t>14</t>
  </si>
  <si>
    <t>161101101</t>
  </si>
  <si>
    <t>Svislé přemístění výkopku bez naložení do dopravní nádoby avšak s vyprázdněním dopravní nádoby na hromadu nebo do dopravního prostředku z horniny tř. 1 až 4, při hloubce výkopu přes 1 do 2,5 m</t>
  </si>
  <si>
    <t>-1277217607</t>
  </si>
  <si>
    <t xml:space="preserve">Poznámka k souboru cen:_x000D_
1. Ceny -1151 až -1158 lze použít i pro svislé přemístění materiálu a stavební suti z konstrukcí ze zdiva cihelného nebo kamenného, z betonu prostého, prokládaného, železového i předpjatého, pokud tyto konstrukce byly vybourány ve výkopišti. 2. Ceny pro hloubku přes 1 do 2,5 m, přes 2,5 m do 4 m atd. jsou určeny pro svislé přemístění výkopku od 0 do 2,5 m, od 0 do 4 m atd. 3. Množství materiálu i stavební suti z rozbouraných konstrukcí pro přemístění se rovná objemu konstrukcí před rozbouráním. </t>
  </si>
  <si>
    <t>1208,685*2*0,5"snížení výměry dle přílohy č.8</t>
  </si>
  <si>
    <t>162201102</t>
  </si>
  <si>
    <t>Vodorovné přemístění výkopku nebo sypaniny po suchu na obvyklém dopravním prostředku, bez naložení výkopku, avšak se složením bez rozhrnutí z horniny tř. 1 až 4 na vzdálenost přes 20 do 50 m</t>
  </si>
  <si>
    <t>1840239105</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</si>
  <si>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</si>
  <si>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1208,685*2-1537,12-704,2"položky dílu 1</t>
  </si>
  <si>
    <t>16</t>
  </si>
  <si>
    <t>167101102</t>
  </si>
  <si>
    <t>Nakládání, skládání a překládání neulehlého výkopku nebo sypaniny nakládání, množství přes 100 m3, z hornin tř. 1 až 4</t>
  </si>
  <si>
    <t>-774233465</t>
  </si>
  <si>
    <t xml:space="preserve">Poznámka k souboru cen:_x000D_
1. Ceny -1101, -1151, -1102, -1152, -1103, -1153, jsou určeny pro nakládání, skládání a překládání na obvyklý nebo z obvyklého dopravního prostředku. Pro nakládání z lodi nebo na loď jsou určeny ceny -1105 a -1155. 2. Ceny -1105 a -1155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3. Množství měrných jednotek se určí v rostlém stavu horniny. </t>
  </si>
  <si>
    <t>17</t>
  </si>
  <si>
    <t>171203111</t>
  </si>
  <si>
    <t>Uložení výkopku bez zhutnění s hrubým rozhrnutím v rovině nebo na svahu do 1:5</t>
  </si>
  <si>
    <t>1535093339</t>
  </si>
  <si>
    <t xml:space="preserve">Poznámka k souboru cen:_x000D_
1. Ceny jsou určeny pro ukládání výkopku objemu do 200 m3 na jednom objektu; pro ukládání výkopku přes 200 m3 lze použít ceny souboru cen 171 20-12 Uložení sypaniny, části A01 katalogu 800-1 Zemní práce. 2. V cenách o sklonu svahu přes 1:1 jsou uvažovány podmínky pro svahy běžně schůdné; bez použití lezeckých technik. V případě použití lezeckých technik se tyto náklady oceňují individuálně. </t>
  </si>
  <si>
    <t>18</t>
  </si>
  <si>
    <t>174101101</t>
  </si>
  <si>
    <t>Zásyp sypaninou z jakékoliv horniny s uložením výkopku ve vrstvách se zhutněním jam, šachet, rýh nebo kolem objektů v těchto vykopávkách</t>
  </si>
  <si>
    <t>-1615675757</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</si>
  <si>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</si>
  <si>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1208,685*2-704,2-176,05"položky dílu 1</t>
  </si>
  <si>
    <t>19</t>
  </si>
  <si>
    <t>175111101</t>
  </si>
  <si>
    <t>Obsypání potrubí ručně sypaninou z vhodných hornin tř. 1 až 4 nebo materiálem připraveným podél výkopu ve vzdálenosti do 3 m od jeho kraje, pro jakoukoliv hloubku výkopu a míru zhutnění bez prohození sypaniny</t>
  </si>
  <si>
    <t>-586699196</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</si>
  <si>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Míru zhutnění předepisuje projekt. 3. V cenách nejsou zahrnuty náklady na nakupovanou sypaninu. Tato se oceňuje ve specifikaci. </t>
  </si>
  <si>
    <t>2515*0,7*0,4"výkres číslo 6-9</t>
  </si>
  <si>
    <t>20</t>
  </si>
  <si>
    <t>175111109</t>
  </si>
  <si>
    <t>Obsypání potrubí ručně sypaninou z vhodných hornin tř. 1 až 4 nebo materiálem připraveným podél výkopu ve vzdálenosti do 3 m od jeho kraje, pro jakoukoliv hloubku výkopu a míru zhutnění Příplatek k ceně za prohození sypaniny</t>
  </si>
  <si>
    <t>-1374642942</t>
  </si>
  <si>
    <t>181301114</t>
  </si>
  <si>
    <t>Rozprostření a urovnání ornice v rovině nebo ve svahu sklonu do 1:5 při souvislé ploše přes 500 m2, tl. vrstvy přes 200 do 250 mm</t>
  </si>
  <si>
    <t>375343197</t>
  </si>
  <si>
    <t xml:space="preserve">Poznámka k souboru cen:_x000D_
1. V ceně jsou započteny i náklady na případné nutné přemístění hromad nebo dočasných skládek na místo spotřeby ze vzdálenosti do 30 m. 2. V ceně nejsou započteny náklady na získání ornice; toto získání se oceňuje cenami souboru cen 121 10-11 Sejmutí ornice. 3. Případné nakládání ornice, v souvislosti s pozn. č. 3 se oceňuje cenami souboru cen 167 10-11 Nakládání, skládání a překládání neulehlého výkopku nebo sypaniny.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 </t>
  </si>
  <si>
    <t>2515*1"výkres číslo 6,7,8,9</t>
  </si>
  <si>
    <t>22</t>
  </si>
  <si>
    <t>181451121</t>
  </si>
  <si>
    <t>Založení trávníku na půdě předem připravené plochy přes 1000 m2 výsevem včetně utažení lučního v rovině nebo na svahu do 1:5</t>
  </si>
  <si>
    <t>2112123677</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</si>
  <si>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</si>
  <si>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(14+185+32+3+145+305+10+52)*2"výkres číslo 6-9</t>
  </si>
  <si>
    <t>23</t>
  </si>
  <si>
    <t>M</t>
  </si>
  <si>
    <t>005724800</t>
  </si>
  <si>
    <t>osivo směs jetelotravní</t>
  </si>
  <si>
    <t>kg</t>
  </si>
  <si>
    <t>512</t>
  </si>
  <si>
    <t>603925756</t>
  </si>
  <si>
    <t>1492*0,025 'Přepočtené koeficientem množství</t>
  </si>
  <si>
    <t>Zakládání</t>
  </si>
  <si>
    <t>24</t>
  </si>
  <si>
    <t>275313511</t>
  </si>
  <si>
    <t>Základy z betonu prostého patky a bloky z betonu kamenem neprokládaného tř. C 12/15</t>
  </si>
  <si>
    <t>165443756</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</si>
  <si>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t>
  </si>
  <si>
    <t>0,4*0,4*0,5+0,6*0,6*0,5"výkres číslo 13</t>
  </si>
  <si>
    <t>0,45*0,45*0,5"výkres číslo 11</t>
  </si>
  <si>
    <t>Součet</t>
  </si>
  <si>
    <t>Vodorovné konstrukce</t>
  </si>
  <si>
    <t>25</t>
  </si>
  <si>
    <t>451572111</t>
  </si>
  <si>
    <t>Lože pod potrubí, stoky a drobné objekty v otevřeném výkopu z kameniva drobného těženého 0 až 4 mm</t>
  </si>
  <si>
    <t>-1055605468</t>
  </si>
  <si>
    <t xml:space="preserve">Poznámka k souboru cen:_x000D_
1. Ceny -1111 a -1192 lze použít i pro zřízení sběrných vrstev nad drenážními trubkami. 2. V cenách -5111 a -1192 jsou započteny i náklady na prohození výkopku získaného při zemních pracích. </t>
  </si>
  <si>
    <t>2515*0,7*0,1"výkres číslo 6-9</t>
  </si>
  <si>
    <t>26</t>
  </si>
  <si>
    <t>463212121</t>
  </si>
  <si>
    <t>Rovnanina z lomového kamene upraveného, tříděného jakékoliv tloušťky rovnaniny s vyplněním spár a dutin těženým kamenivem</t>
  </si>
  <si>
    <t>514088542</t>
  </si>
  <si>
    <t xml:space="preserve">Poznámka k souboru cen:_x000D_
1. Ceny lze použít i pro rovnaniny za opěrami a křídly pro jakýkoliv jejich sklon. 2. Ceny neplatí s výjimkou rovnanin za opěrami a křídly pro rovnaninu o sklonu přes 1:1; tyto se oceňují cenami 321 21-4511 Zdivo nadzákladové z lomového kamene na sucho s tím, že vyplnění spár a dutin těženým kamenivem se oceňuje cenou 469 57-1112 Vyplnění otvorů kamenivem těženým v množství 0,25 m3 kameniva na 1 m3 rovnaniny. 3. Množství měrných jednotek a) rovnaniny se stanoví v m3 konstrukce rovnaniny, b) příplatků se stanoví v m2 vypracovaných líců. </t>
  </si>
  <si>
    <t>3*3*0,3"výkres číslo 13</t>
  </si>
  <si>
    <t>27</t>
  </si>
  <si>
    <t>463212191</t>
  </si>
  <si>
    <t>Rovnanina z lomového kamene upraveného, tříděného Příplatek k cenám za vypracování líce</t>
  </si>
  <si>
    <t>30806886</t>
  </si>
  <si>
    <t>3*3"výkres číslo 13</t>
  </si>
  <si>
    <t>Komunikace pozemní</t>
  </si>
  <si>
    <t>28</t>
  </si>
  <si>
    <t>566901133</t>
  </si>
  <si>
    <t>Vyspravení podkladu po překopech inženýrských sítí plochy do 15 m2 s rozprostřením a zhutněním štěrkodrtí tl. 200 mm</t>
  </si>
  <si>
    <t>1948039566</t>
  </si>
  <si>
    <t xml:space="preserve">Poznámka k souboru cen:_x000D_
1. Ceny jsou určeny pro vyspravení podkladů po překopech pro inženýrské sítětrvalé i dočasné (předepíše-li je projekt). 2. Ceny jsou určeny pouze pro případy havárií, přeložek nebo běžných oprav inženýrských sítí. 3. Ceny nelze použít v rámci výstavby nových inženýrských sítí. 4. V cenách nejsou započteny náklady na příp. nutný spojovací postřik, který se oceňuje cenami souboru cen 573 2.-11 Postřik živičný spojovací části A01 tohoto katalogu. </t>
  </si>
  <si>
    <t>(3,6+5,5+3,8)*1*2"výkres číslo 9</t>
  </si>
  <si>
    <t>29</t>
  </si>
  <si>
    <t>566901161</t>
  </si>
  <si>
    <t>Vyspravení podkladu po překopech inženýrských sítí plochy do 15 m2 s rozprostřením a zhutněním obalovaným kamenivem ACP (OK) tl. 100 mm</t>
  </si>
  <si>
    <t>1223079824</t>
  </si>
  <si>
    <t>30</t>
  </si>
  <si>
    <t>572340111</t>
  </si>
  <si>
    <t>Vyspravení krytu komunikací po překopech inženýrských sítí plochy do 15 m2 asfaltovým betonem ACO (AB), po zhutnění tl. přes 30 do 50 mm</t>
  </si>
  <si>
    <t>-1306834797</t>
  </si>
  <si>
    <t xml:space="preserve">Poznámka k souboru cen:_x000D_
1. Ceny jsou určeny pro vyspravení krytů po překopech pro inženýrské sítě trvalé i dočasné (předepíše-li to projekt). 2. Ceny jsou určeny pouze pro případy havárií, přeložek nebo běžných oprav inženýrských sítí. 3. Ceny nelze použít v rámci výstavby nových inženýrských sítí. 4. V cenách nejsou započteny náklady na: a) postřik živičný spojovací, který se oceňuje cenami souboru cen 573 2.-11 Postřik živičný spojovací části A 01 tohoto katalogu, b) zdrsňovací posyp, který se oceňuje cenami 578 90-112 Zdrsňovací posyp litého asfaltu z kameniva drobného drceného obaleného asfaltem při překopech inženýrských sítí, 572 40-41 Posyp živičného podkladu nebo krytu části C 01 tohoto katalogu. </t>
  </si>
  <si>
    <t>31</t>
  </si>
  <si>
    <t>573211112</t>
  </si>
  <si>
    <t>Postřik spojovací PS bez posypu kamenivem z asfaltu silničního, v množství 0,70 kg/m2</t>
  </si>
  <si>
    <t>-1144232753</t>
  </si>
  <si>
    <t>32</t>
  </si>
  <si>
    <t>599142111</t>
  </si>
  <si>
    <t>Úprava zálivky dilatačních nebo pracovních spár v cementobetonovém krytu, hloubky do 40 mm, šířky přes 20 do 40 mm</t>
  </si>
  <si>
    <t>-1400550515</t>
  </si>
  <si>
    <t xml:space="preserve">Poznámka k souboru cen:_x000D_
1. Ceny lze použít i pro spáry v cementobetonovém krytu pro pěší. 2. V cenách jsou započteny i náklady na odstranění zvětralé asfaltové zálivky, na vyčištění spár, zalití spár asfaltovou zálivkou, nátěr asfaltovým lakem a posyp drtí. </t>
  </si>
  <si>
    <t>(3,6+5,5+3,8)*2"výkres číslo 9</t>
  </si>
  <si>
    <t>Trubní vedení</t>
  </si>
  <si>
    <t>33</t>
  </si>
  <si>
    <t>857241131</t>
  </si>
  <si>
    <t>Montáž litinových tvarovek na potrubí litinovém tlakovém jednoosých na potrubí z trub hrdlových v otevřeném výkopu, kanálu nebo v šachtě s integrovaným těsněním DN 80</t>
  </si>
  <si>
    <t>kus</t>
  </si>
  <si>
    <t>-664644799</t>
  </si>
  <si>
    <t xml:space="preserve">Poznámka k souboru cen:_x000D_
1. V cenách -2121 a -4121 jsou započteny náklady na dodání těsnících pryžových kroužků. 2. V cenách souboru cen nejsou započteny náklady na: a) dodání tvarovek; tyto se oceňují ve specifikaci, b) dodání těsnících nebo zámkových kroužků; tyto se oceňují ve specifikaci, c) v cenách 52-2121 a 52-4121 nejsou započteny náklady na dodání těsnících pryžových kroužků; tyto se oceňují ve specifikaci, d) podkladní konstrukci ze štěrkopísku - podkladní vrstva ze štěrkopísku se oceňuje cenou 564 28-111 Podklad ze štěrkopísku. </t>
  </si>
  <si>
    <t>1+2+1"výkres číslo 11</t>
  </si>
  <si>
    <t>34</t>
  </si>
  <si>
    <t>857242121</t>
  </si>
  <si>
    <t>Montáž litinových tvarovek jednoosých přírubových otevřený výkop DN 80</t>
  </si>
  <si>
    <t>-311442552</t>
  </si>
  <si>
    <t>1+1+2+1+1+1+1"výkres číslo 11</t>
  </si>
  <si>
    <t>35</t>
  </si>
  <si>
    <t>857243131</t>
  </si>
  <si>
    <t>Montáž litinových tvarovek na potrubí litinovém tlakovém odbočných na potrubí z trub hrdlových v otevřeném výkopu, kanálu nebo v šachtě s integrovaným těsněním DN 80</t>
  </si>
  <si>
    <t>-209124826</t>
  </si>
  <si>
    <t>1+1"výkres číslo 11</t>
  </si>
  <si>
    <t>36</t>
  </si>
  <si>
    <t>857244121</t>
  </si>
  <si>
    <t>Montáž litinových tvarovek na potrubí litinovém tlakovém odbočných na potrubí z trub přírubových v otevřeném výkopu, kanálu nebo v šachtě DN 80</t>
  </si>
  <si>
    <t>-2017268020</t>
  </si>
  <si>
    <t>2"výkres číslo 11</t>
  </si>
  <si>
    <t>37</t>
  </si>
  <si>
    <t>851008008016</t>
  </si>
  <si>
    <t>TVAROVKA PŘÍRUBOVÁ T KUS DN 80-80</t>
  </si>
  <si>
    <t>592041592</t>
  </si>
  <si>
    <t>1"výkres číslo 11</t>
  </si>
  <si>
    <t>38</t>
  </si>
  <si>
    <t>851005005016</t>
  </si>
  <si>
    <t>TVAROVKA PŘÍRUBOVÁ T KUS DN 50-50</t>
  </si>
  <si>
    <t>-1220289391</t>
  </si>
  <si>
    <t>39</t>
  </si>
  <si>
    <t>MMA008008010</t>
  </si>
  <si>
    <t>TVAROVKA HRDLOVÁ TYTON MMA-kus DN 80/80</t>
  </si>
  <si>
    <t>-438994037</t>
  </si>
  <si>
    <t>40</t>
  </si>
  <si>
    <t>810008000216</t>
  </si>
  <si>
    <t>PŘÍRUBOVÁ SPOJENÍ PŘÍRUBA VNITŘNÍ ZÁVIT DN 80-2''</t>
  </si>
  <si>
    <t>-1268263320</t>
  </si>
  <si>
    <t>41</t>
  </si>
  <si>
    <t>040005006316</t>
  </si>
  <si>
    <t>PŘÍRUBOVÁ SPOJENÍ S2000 JIŠTĚNÁ PROTI POSUNU DN 50/63</t>
  </si>
  <si>
    <t>1826721204</t>
  </si>
  <si>
    <t>42</t>
  </si>
  <si>
    <t>040008009016</t>
  </si>
  <si>
    <t>PŘÍRUBOVÁ SPOJENÍ S2000 JIŠTĚNÁ PROTI POSUNU DN 80/90</t>
  </si>
  <si>
    <t>-43360821</t>
  </si>
  <si>
    <t>1+2"výkres číslo 11</t>
  </si>
  <si>
    <t>43</t>
  </si>
  <si>
    <t>799405000016</t>
  </si>
  <si>
    <t>TVAROVKA SYNOFLEX SPOJKA 3000+ S PŘÍRUBOU 50 (56-71)</t>
  </si>
  <si>
    <t>-882223965</t>
  </si>
  <si>
    <t>44</t>
  </si>
  <si>
    <t>799406508016</t>
  </si>
  <si>
    <t>TVAROVKA SYNOFLEX SPOJKA 3000+ S PŘÍRUBOU 80/65 (80/71-88)</t>
  </si>
  <si>
    <t>-736608276</t>
  </si>
  <si>
    <t>45</t>
  </si>
  <si>
    <t>1314919783</t>
  </si>
  <si>
    <t>46</t>
  </si>
  <si>
    <t>504508009016</t>
  </si>
  <si>
    <t>TVAROVKY S2000 KOLENO PATNÍ DN 80/90</t>
  </si>
  <si>
    <t>-1266562406</t>
  </si>
  <si>
    <t>47</t>
  </si>
  <si>
    <t>194688764</t>
  </si>
  <si>
    <t>1"výkres číslo kalník K1</t>
  </si>
  <si>
    <t>48</t>
  </si>
  <si>
    <t>853008000016</t>
  </si>
  <si>
    <t>TVAROVKA PŘÍRUBOVÁ OBLOUK 90° DN 80</t>
  </si>
  <si>
    <t>2037956203</t>
  </si>
  <si>
    <t>49</t>
  </si>
  <si>
    <t>855008005016</t>
  </si>
  <si>
    <t>TVAROVKA PŘÍRUBOVÁ REDUKČNÍ FFR DN 80-50</t>
  </si>
  <si>
    <t>678499106</t>
  </si>
  <si>
    <t>50</t>
  </si>
  <si>
    <t>871211141</t>
  </si>
  <si>
    <t>Montáž vodovodního potrubí z plastů v otevřeném výkopu z polyetylenu PE 100 svařovaných na tupo SDR 11/PN16 D 63 x 5,8 mm</t>
  </si>
  <si>
    <t>-1992829674</t>
  </si>
  <si>
    <t xml:space="preserve">Poznámka k souboru cen:_x000D_
1. V cenách potrubí nejsou započteny náklady na: a) dodání potrubí; potrubí se oceňuje ve specifikaci; ztratné lze dohodnout u trub polyetylénových ve výši 1,5 %; u trub z tvrdého PVC ve výši 3 %, b) dodání tvarovek; tvarovky se oceňují ve specifikaci. 2. Ceny -2111 jsou určeny i pro plošné kolektory primárních okruhů tepelných čerpadel. </t>
  </si>
  <si>
    <t>2,5"výkres číslo 11</t>
  </si>
  <si>
    <t>51</t>
  </si>
  <si>
    <t>286159290</t>
  </si>
  <si>
    <t>trubka vodovodní tlaková RC protect (PE 100 RC) 63x3,8 kotouče 100 m</t>
  </si>
  <si>
    <t>2134267982</t>
  </si>
  <si>
    <t>3"výkres číslo 11</t>
  </si>
  <si>
    <t>52</t>
  </si>
  <si>
    <t>871241151</t>
  </si>
  <si>
    <t>Montáž vodovodního potrubí z plastů v otevřeném výkopu z polyetylenu PE 100 svařovaných na tupo SDR 17/PN10 D 90 x 5,4 mm</t>
  </si>
  <si>
    <t>2009561219</t>
  </si>
  <si>
    <t>2523,3"výkres číslo 11</t>
  </si>
  <si>
    <t>2,8"výkres číslo kalník K1</t>
  </si>
  <si>
    <t>53</t>
  </si>
  <si>
    <t>286159490</t>
  </si>
  <si>
    <t>trubka vodovodní tlaková (PE 100 RC) 90x5,4 SDR 17 tyče 12 m</t>
  </si>
  <si>
    <t>2047483554</t>
  </si>
  <si>
    <t>2526,1*1,05"výkres číslo 11</t>
  </si>
  <si>
    <t>54</t>
  </si>
  <si>
    <t>891213321</t>
  </si>
  <si>
    <t>Montáž vodovodních armatur na potrubí ventilů odvzdušňovacích nebo zavzdušňovacích mechanických a plovákových přírubových na venkovních řadech DN 50</t>
  </si>
  <si>
    <t>1386305846</t>
  </si>
  <si>
    <t xml:space="preserve">Poznámka k souboru cen:_x000D_
1. V cenách jsou započteny i náklady: a) u šoupátek ceny -1111 na vytvoření otvorů ve stropech šachet pro prostup zemních souprav šoupátek, b) u hlavních ventilů ceny -3111 na osazení zemních souprav, c) u navrtávacích pasů ceny -9111 na výkop montážních jamek, opravu izolace ocelových trubek a na osazení zemních souprav. 2. V cenách nejsou započteny náklady na: a) dodání vodoměrů, šoupátek, uzavíracích klapek, ventilů, montážních vložek, kompenzátorů, koncových nebo zpětných klapek, hydrantů, zemních souprav, šoupátkových koleček, šoupátkových a hydrantových klíčů, navrtávacích pasů, tvarovek a kompenzačních nástavců; tyto armatury se oceňují ve specifikaci, b) podkladní bloky pod armatury; bloky se oceňují příslušnými cenami souborů cen 452 2 . - . 1 Podkladní a zajišťovací konstrukce zděné na maltu cementovou, 452 3*- . 1 Podkladní a zajišťovací konstrukce z betonu, 452 35- . 1 Bednění podkladních a zajišťovacích konstrukcí části A 01 tohoto ceníku, c) obsyp odvodňovacího zařízení hydrantů ze štěrku nebo štěrkopísku; obsyp se oceňuje příslušnými cenami souboru cen 451 5 . - . 1 Lože pod potrubí, stoky a drobné objekty části A 01 tohoto katalogu, d) osazení hydrantových, šoupátkových a ventilových poklopů; osazení poklopů se oceňuje příslušnými cenami souboru cen 899 40-11 Osazení poklopů litinových části A 01 tohoto katalogu. 3. V cenách 891 52-4121 a -5211 nejsou započteny náklady na dodání těsnících pryžových kroužků. Tyto se oceňují ve specifikaci, nejsou-li zahrnuty v ceně trub. 4. V cenách 891 ..-5313 nejsou započteny náklady na dodání potrubní spojky. Tyto jsou zahrnuty v ceně trub. </t>
  </si>
  <si>
    <t>55</t>
  </si>
  <si>
    <t>987600200006</t>
  </si>
  <si>
    <t>OD- A ZAVZDUŠŇOVACÍ VENTIL ODVZDUŠŇOVACÍ PN 0,1-6 DN 2''</t>
  </si>
  <si>
    <t>1619496592</t>
  </si>
  <si>
    <t>56</t>
  </si>
  <si>
    <t>891241111</t>
  </si>
  <si>
    <t>Montáž vodovodních šoupátek otevřený výkop DN 80</t>
  </si>
  <si>
    <t>1762314826</t>
  </si>
  <si>
    <t>57</t>
  </si>
  <si>
    <t>900205010004</t>
  </si>
  <si>
    <t>ZEMNÍ SOUPRAVY ŠOUPÁTKOVÉ TUHÉ 50-100 (1,5m)</t>
  </si>
  <si>
    <t>795338053</t>
  </si>
  <si>
    <t>58</t>
  </si>
  <si>
    <t>404105006316</t>
  </si>
  <si>
    <t>ŠOUPĚ E2 PŘÍRUBA/HRLDLO S2000 DN 50/63</t>
  </si>
  <si>
    <t>-1708452495</t>
  </si>
  <si>
    <t>59</t>
  </si>
  <si>
    <t>400208000016</t>
  </si>
  <si>
    <t>ŠOUPĚ E2 PŘÍRUBOVÉ KRÁTKÉ DN 80</t>
  </si>
  <si>
    <t>-18584335</t>
  </si>
  <si>
    <t>60</t>
  </si>
  <si>
    <t>404108009016</t>
  </si>
  <si>
    <t>ŠOUPĚ E2 PŘÍRUBA/HRLDLO S2000 DN 80/90</t>
  </si>
  <si>
    <t>98260439</t>
  </si>
  <si>
    <t>61</t>
  </si>
  <si>
    <t>891265311</t>
  </si>
  <si>
    <t>Montáž vodovodních armatur na potrubí koncových klapek PE-HD na kolmou stěnu DN 100</t>
  </si>
  <si>
    <t>-272010947</t>
  </si>
  <si>
    <t>62</t>
  </si>
  <si>
    <t>SPCM8911</t>
  </si>
  <si>
    <t>kapka žabí plastová DN80</t>
  </si>
  <si>
    <t>1041658387</t>
  </si>
  <si>
    <t>63</t>
  </si>
  <si>
    <t>892241111</t>
  </si>
  <si>
    <t>Tlakové zkoušky vodou na potrubí DN do 80</t>
  </si>
  <si>
    <t>1960786107</t>
  </si>
  <si>
    <t xml:space="preserve">Poznámka k souboru cen:_x000D_
1. Ceny -2111 jsou určeny pro zabezpečení jednoho konce zkoušeného úseku jakéhokoliv druhu potrubí. 2. V cenách jsou započteny náklady: a) u cen -1111 - na přísun, montáž, demontáž a odsun zkoušecího čerpadla, napuštění tlakovou vodou a dodání vody pro tlakovou zkoušku, b) u cen -2111 - na montáž a demontáž výrobků nebo dílců pro zabezpečení konce zkoušeného úseku potrubí, na montáž a demontáž koncových tvarovek, na montáž zaslepovací příruby, na zaslepení odboček pro hydranty, vzdušníky a jiné armatury a odbočky pro odbočující řady, </t>
  </si>
  <si>
    <t>2523,3+2,5+2,8"položky dílu 8</t>
  </si>
  <si>
    <t>64</t>
  </si>
  <si>
    <t>892273122</t>
  </si>
  <si>
    <t>Proplach a dezinfekce vodovodního potrubí DN od 80 do 125</t>
  </si>
  <si>
    <t>-468036783</t>
  </si>
  <si>
    <t xml:space="preserve">Poznámka k souboru cen:_x000D_
1. V cenách jsou započteny náklady na napuštění a vypuštění vody, dodání vody a dezinfekčního prostředku. </t>
  </si>
  <si>
    <t>65</t>
  </si>
  <si>
    <t>894201151</t>
  </si>
  <si>
    <t>Ostatní konstrukce na trubním vedení z prostého betonu dno šachet tloušťky přes 200 mm z betonu se zvýšenými nároky na prostředí tř. C 25/30</t>
  </si>
  <si>
    <t>-1806617415</t>
  </si>
  <si>
    <t xml:space="preserve">Poznámka k souboru cen:_x000D_
1. Bednění stěny šachet se oceňuje cenami souboru cen 894 50-.. Bednění konstrukcí na trubním vedení této části katalogu. 2. Bednění žlabu se oceňuje cenami souboru cen 351 35-11 Vnitřní bednění spodní části stok části A 03. </t>
  </si>
  <si>
    <t>1,6*1,6*0,5"výkres číslo 16</t>
  </si>
  <si>
    <t>66</t>
  </si>
  <si>
    <t>894401211</t>
  </si>
  <si>
    <t>Osazení betonových dílců pro šachty skruží rovných</t>
  </si>
  <si>
    <t>217702075</t>
  </si>
  <si>
    <t xml:space="preserve">Poznámka k souboru cen:_x000D_
1. V cenách nejsou započteny náklady na dodání betonových dílců; dílce se oceňují ve specifikaci. </t>
  </si>
  <si>
    <t>67</t>
  </si>
  <si>
    <t>592243070</t>
  </si>
  <si>
    <t>skruž betonová šachetní D100x100x12 cm</t>
  </si>
  <si>
    <t>1698593249</t>
  </si>
  <si>
    <t>68</t>
  </si>
  <si>
    <t>899401112</t>
  </si>
  <si>
    <t>Osazení poklopů litinových šoupátkových</t>
  </si>
  <si>
    <t>907017300</t>
  </si>
  <si>
    <t xml:space="preserve">Poznámka k souboru cen:_x000D_
1. V cenách osazení poklopů jsou započteny i náklady na jejich podezdění. 2. V cenách nejsou započteny náklady na dodání poklopů; tyto se oceňují ve specifikaci. Ztratné se nestanoví. </t>
  </si>
  <si>
    <t>69</t>
  </si>
  <si>
    <t>422913520</t>
  </si>
  <si>
    <t>poklop litinový typ - šoupátkový</t>
  </si>
  <si>
    <t>-1926156170</t>
  </si>
  <si>
    <t>70</t>
  </si>
  <si>
    <t>899601501</t>
  </si>
  <si>
    <t>Dodávka a osazení ocelového sloupku označníku dl.2,2m s nátěrem a zadýnkováním</t>
  </si>
  <si>
    <t>-1364520580</t>
  </si>
  <si>
    <t>1"výkres číslo 13</t>
  </si>
  <si>
    <t>71</t>
  </si>
  <si>
    <t>899601502</t>
  </si>
  <si>
    <t>Dodávka a osazení ocelového sloupku označníku dl.2,7m s nátěrem a zadýnkováním</t>
  </si>
  <si>
    <t>1323535877</t>
  </si>
  <si>
    <t>72</t>
  </si>
  <si>
    <t>899601503</t>
  </si>
  <si>
    <t>Dodávka a osazení ocelového sloupku označníku dl.2,9m s nátěrem a zadýnkováním</t>
  </si>
  <si>
    <t>-323452625</t>
  </si>
  <si>
    <t>73</t>
  </si>
  <si>
    <t>899713111</t>
  </si>
  <si>
    <t>Orientační tabulky na vodovodních a kanalizačních řadech na sloupku ocelovém nebo betonovém</t>
  </si>
  <si>
    <t>670452441</t>
  </si>
  <si>
    <t xml:space="preserve">Poznámka k souboru cen:_x000D_
1. V cenách jsou započteny náklady na dodání a připevnění tabulky. 2. V ceně -3111 jsou započteny i náklady na osazení sloupků. 3. V ceně -3111 nejsou započteny náklady na zemní práce a na dodání sloupků (betonových nebo ocelových s betonovými patkami); sloupky se oceňují ve specifikaci. </t>
  </si>
  <si>
    <t>1+2"výkres číslo 13</t>
  </si>
  <si>
    <t>74</t>
  </si>
  <si>
    <t>899721111</t>
  </si>
  <si>
    <t>Signalizační vodič na potrubí PVC DN do 150 mm</t>
  </si>
  <si>
    <t>1896142714</t>
  </si>
  <si>
    <t>2515+2,8"výkres číslo 6-9</t>
  </si>
  <si>
    <t>75</t>
  </si>
  <si>
    <t>899722112</t>
  </si>
  <si>
    <t>Krytí potrubí z plastů výstražnou fólií z PVC šířky 25 cm</t>
  </si>
  <si>
    <t>-816763910</t>
  </si>
  <si>
    <t>2515,000+2,8"výkres číslo 6-9</t>
  </si>
  <si>
    <t>76</t>
  </si>
  <si>
    <t>899911121</t>
  </si>
  <si>
    <t>Kluzné objímky (pojízdná sedla) pro zasunutí potrubí do chráničky výšky 41 mm vnějšího průměru potrubí do 183 mm</t>
  </si>
  <si>
    <t>341109412</t>
  </si>
  <si>
    <t>18"výkres číslo 13</t>
  </si>
  <si>
    <t>77</t>
  </si>
  <si>
    <t>899913133</t>
  </si>
  <si>
    <t>Koncové uzavírací manžety chrániček DN potrubí x DN chráničky DN 80 x 150</t>
  </si>
  <si>
    <t>1100714957</t>
  </si>
  <si>
    <t xml:space="preserve">Poznámka k souboru cen:_x000D_
1. V cenách jsou započteny i náklady na nerezové upínací pásky daných průměrů. </t>
  </si>
  <si>
    <t>4"výkres číslo 13</t>
  </si>
  <si>
    <t>78</t>
  </si>
  <si>
    <t>899914111</t>
  </si>
  <si>
    <t>Montáž ocelové chráničky v otevřeném výkopu vnějšího průměru D 159 x 10 mm</t>
  </si>
  <si>
    <t>1382622463</t>
  </si>
  <si>
    <t>7+4,5"výkres číslo 13</t>
  </si>
  <si>
    <t>79</t>
  </si>
  <si>
    <t>140110980</t>
  </si>
  <si>
    <t>trubka ocelová bezešvá hladká jakost 11 353, 159 x 6,3 mm</t>
  </si>
  <si>
    <t>-1042698214</t>
  </si>
  <si>
    <t>80</t>
  </si>
  <si>
    <t>899921501</t>
  </si>
  <si>
    <t xml:space="preserve">Dodávka a montáž kulového ventilu G2" </t>
  </si>
  <si>
    <t>1308527348</t>
  </si>
  <si>
    <t>81</t>
  </si>
  <si>
    <t>899921502</t>
  </si>
  <si>
    <t>Dodávka a montáž stav.prefabrikátu průměr 130cm s uzamykatelným poklopem 60/60cm</t>
  </si>
  <si>
    <t>-554534780</t>
  </si>
  <si>
    <t>82</t>
  </si>
  <si>
    <t>899921503</t>
  </si>
  <si>
    <t>Zaslepení přívodního potrubí od studní</t>
  </si>
  <si>
    <t>1349588033</t>
  </si>
  <si>
    <t>83</t>
  </si>
  <si>
    <t>899921504</t>
  </si>
  <si>
    <t>Oprava stávajícího melioračního potrubí po překopech - nastavení potrubím KG DN125mm dl.1,5m, očištění a napojení melioračního potrubí, obsyp pískem včetně dodávky</t>
  </si>
  <si>
    <t>1585661981</t>
  </si>
  <si>
    <t>36"výkres číslo 11</t>
  </si>
  <si>
    <t>84</t>
  </si>
  <si>
    <t>899921505</t>
  </si>
  <si>
    <t xml:space="preserve">Oprava stávajícího melioračního potrubí po překopech - dodávka a montáž podkladní impregnované fošny 200x40mm dl.1500mm </t>
  </si>
  <si>
    <t>9339807</t>
  </si>
  <si>
    <t>85</t>
  </si>
  <si>
    <t>899991001</t>
  </si>
  <si>
    <t>Marker pro vyhledání šachty</t>
  </si>
  <si>
    <t>1314391670</t>
  </si>
  <si>
    <t>1"výkres číslo 16</t>
  </si>
  <si>
    <t>Ostatní konstrukce a práce, bourání</t>
  </si>
  <si>
    <t>86</t>
  </si>
  <si>
    <t>919735112</t>
  </si>
  <si>
    <t>Řezání stávajícího živičného krytu nebo podkladu hloubky přes 50 do 100 mm</t>
  </si>
  <si>
    <t>1633504032</t>
  </si>
  <si>
    <t xml:space="preserve">Poznámka k souboru cen:_x000D_
1. V cenách jsou započteny i náklady na spotřebu vody. </t>
  </si>
  <si>
    <t>997</t>
  </si>
  <si>
    <t>Přesun sutě</t>
  </si>
  <si>
    <t>87</t>
  </si>
  <si>
    <t>997221551</t>
  </si>
  <si>
    <t>Vodorovná doprava suti bez naložení, ale se složením a s hrubým urovnáním ze sypkých materiálů, na vzdálenost do 1 km</t>
  </si>
  <si>
    <t>t</t>
  </si>
  <si>
    <t>-2030849169</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</si>
  <si>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</si>
  <si>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88</t>
  </si>
  <si>
    <t>997221559</t>
  </si>
  <si>
    <t>Vodorovná doprava suti bez naložení, ale se složením a s hrubým urovnáním Příplatek k ceně za každý další i započatý 1 km přes 1 km</t>
  </si>
  <si>
    <t>886617649</t>
  </si>
  <si>
    <t>11,3*4 'Přepočtené koeficientem množství</t>
  </si>
  <si>
    <t>89</t>
  </si>
  <si>
    <t>997221611</t>
  </si>
  <si>
    <t>Nakládání na dopravní prostředky pro vodorovnou dopravu suti</t>
  </si>
  <si>
    <t>-1983628745</t>
  </si>
  <si>
    <t xml:space="preserve">Poznámka k souboru cen:_x000D_
1. Ceny lze použít i pro překládání při lomené dopravě. 2. Ceny nelze použít při dopravě po železnici, po vodě nebo neobvyklými dopravními prostředky. </t>
  </si>
  <si>
    <t>90</t>
  </si>
  <si>
    <t>997221845</t>
  </si>
  <si>
    <t>Poplatek za uložení stavebního odpadu na skládce (skládkovné) z asfaltových povrchů</t>
  </si>
  <si>
    <t>104354613</t>
  </si>
  <si>
    <t xml:space="preserve">Poznámka k souboru cen:_x000D_
1. Ceny uvedené v souboru cen lze po dohodě upravit podle místních podmínek.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t>
  </si>
  <si>
    <t>91</t>
  </si>
  <si>
    <t>997221855</t>
  </si>
  <si>
    <t>Poplatek za uložení stavebního odpadu na skládce (skládkovné) z kameniva</t>
  </si>
  <si>
    <t>-1623340387</t>
  </si>
  <si>
    <t>998</t>
  </si>
  <si>
    <t>Přesun hmot</t>
  </si>
  <si>
    <t>92</t>
  </si>
  <si>
    <t>998276101</t>
  </si>
  <si>
    <t>Přesun hmot pro trubní vedení hloubené z trub z plastických hmot nebo sklolaminátových pro vodovody nebo kanalizace v otevřeném výkopu dopravní vzdálenost do 15 m</t>
  </si>
  <si>
    <t>788827640</t>
  </si>
  <si>
    <t xml:space="preserve">Poznámka k souboru cen:_x000D_
1. Položky přesunu hmot nelze užít pro zeminu, sypaniny, štěrkopísek, kamenivo ap. Případná manipulace s tímto materiálem se oceňuje souborem cen 162 .0-11 Vodorovné přemístění výkopku nebo sypaniny katalogu 800-1 Zemní práce. </t>
  </si>
  <si>
    <t>93</t>
  </si>
  <si>
    <t>998276125</t>
  </si>
  <si>
    <t>Přesun hmot pro trubní vedení hloubené z trub z plastických hmot nebo sklolaminátových Příplatek k cenám za zvětšený přesun přes vymezenou největší dopravní vzdálenost přes 500 do 1000 m</t>
  </si>
  <si>
    <t>-906117567</t>
  </si>
  <si>
    <t>Práce a dodávky M</t>
  </si>
  <si>
    <t>21-M</t>
  </si>
  <si>
    <t>Elektromontáže</t>
  </si>
  <si>
    <t>94</t>
  </si>
  <si>
    <t>21-M-02</t>
  </si>
  <si>
    <t>-1626366676</t>
  </si>
  <si>
    <t>02 - Armaturní šachty AŠ1 a AŠ2 (ČS)</t>
  </si>
  <si>
    <t xml:space="preserve">    3 - Svislé a kompletní konstrukce</t>
  </si>
  <si>
    <t xml:space="preserve">    6 - Úpravy povrchů, podlahy a osazování výplní</t>
  </si>
  <si>
    <t>PSV - Práce a dodávky PSV</t>
  </si>
  <si>
    <t xml:space="preserve">    711 - Izolace proti vodě, vlhkosti a plynům</t>
  </si>
  <si>
    <t xml:space="preserve">    713 - Izolace tepelné</t>
  </si>
  <si>
    <t xml:space="preserve">    762 - Konstrukce tesařské</t>
  </si>
  <si>
    <t xml:space="preserve">    763 - Konstrukce suché výstavby</t>
  </si>
  <si>
    <t xml:space="preserve">    764 - Konstrukce klempířské</t>
  </si>
  <si>
    <t xml:space="preserve">    765 - Krytina skládaná</t>
  </si>
  <si>
    <t xml:space="preserve">    767 - Konstrukce zámečnické</t>
  </si>
  <si>
    <t xml:space="preserve">    783 - Dokončovací práce - nátěry</t>
  </si>
  <si>
    <t xml:space="preserve">    784 - Dokončovací práce - malby a tapety</t>
  </si>
  <si>
    <t>460921073</t>
  </si>
  <si>
    <t>4*2,8*0,2"výkres číslo 12,1</t>
  </si>
  <si>
    <t>5,7*3,6*0,2"výkres číslo 13</t>
  </si>
  <si>
    <t>131301201</t>
  </si>
  <si>
    <t>Hloubení jam zapažených v hornině tř. 4 objemu do 100 m3</t>
  </si>
  <si>
    <t>1854412889</t>
  </si>
  <si>
    <t xml:space="preserve">Poznámka k souboru cen:_x000D_
1. V cenách jsou započteny i náklady na případné nutné přemístění výkopku ve výkopišti a na přehození výkopku na přilehlém terénu na vzdálenost do 3 m od okraje jámy nebo naložení na dopravní prostředek. 2. Hloubení zapažených jam hloubky přes 16 m se oceňuje individuálně. 3. Náklady na svislé přemístění výkopku nad 1 m hloubky se určí dle ustanovení článku č. 3161 všeobecných podmínek katalogu. 4. Výpočet objemu vykopávky v pazených prostorách se stanovuje dle přílohy č. 4 tohoto ceníku. </t>
  </si>
  <si>
    <t>4*2,8*1,9"výkres číslo 12,1</t>
  </si>
  <si>
    <t>5,7*3,6*2"výkres číslo 13</t>
  </si>
  <si>
    <t>131301209</t>
  </si>
  <si>
    <t>Hloubení zapažených jam a zářezů s urovnáním dna do předepsaného profilu a spádu Příplatek k cenám za lepivost horniny tř. 4</t>
  </si>
  <si>
    <t>-700582397</t>
  </si>
  <si>
    <t>151101201</t>
  </si>
  <si>
    <t>Zřízení pažení stěn výkopu bez rozepření nebo vzepření příložné, hloubky do 4 m</t>
  </si>
  <si>
    <t>935217935</t>
  </si>
  <si>
    <t xml:space="preserve">Poznámka k souboru cen:_x000D_
1. Ceny nelze použít pro oceňování rozepřeného pažení stěn rýh pro podzemní vedení; toto se oceňuje cenami souboru cen 151 . 0-11 Zřízení pažení a rozepření stěn rýh pro podzemní vedení pro všechny šířky rýhy. 2. Plocha mezer mezi pažinami příložného pažení se od plochy příložného pažení neodečítá; nezapažené plochy u pažení zátažného nebo hnaného se od plochy pažení odečítají. </t>
  </si>
  <si>
    <t>(4+2,8)*2*1,9"výkres číslo 12,1</t>
  </si>
  <si>
    <t>(5,7+3,6)*2*2"výkres číslo 13</t>
  </si>
  <si>
    <t>151101211</t>
  </si>
  <si>
    <t>Odstranění pažení stěn výkopu s uložením pažin na vzdálenost do 3 m od okraje výkopu příložné, hloubky do 4 m</t>
  </si>
  <si>
    <t>-2078731543</t>
  </si>
  <si>
    <t>151101301</t>
  </si>
  <si>
    <t>Zřízení rozepření zapažených stěn výkopů s potřebným přepažováním při roubení příložném, hloubky do 4 m</t>
  </si>
  <si>
    <t>-1459451748</t>
  </si>
  <si>
    <t xml:space="preserve">Poznámka k souboru cen:_x000D_
1. Ceny nelze použít pro oceňování rozepření stěn rýh pro podzemní vedení v hloubce do 8m; toto rozepření je započteno v cenách souboru cen 151 . 0-11 Zřízení pažení a rozepření stěn rýh pro podzemní vedení pro všechny šířky rýhy. </t>
  </si>
  <si>
    <t>5,7*3,6*2,2"výkres číslo 13</t>
  </si>
  <si>
    <t>151101311</t>
  </si>
  <si>
    <t>Odstranění rozepření stěn výkopů s uložením materiálu na vzdálenost do 3 m od okraje výkopu roubení příložného, hloubky do 4 m</t>
  </si>
  <si>
    <t>-118236326</t>
  </si>
  <si>
    <t>162301101</t>
  </si>
  <si>
    <t>Vodorovné přemístění výkopku nebo sypaniny po suchu na obvyklém dopravním prostředku, bez naložení výkopku, avšak se složením bez rozhrnutí z horniny tř. 1 až 4 na vzdálenost přes 50 do 500 m</t>
  </si>
  <si>
    <t>-2017677583</t>
  </si>
  <si>
    <t>62,32-31,82"položky dílu 1</t>
  </si>
  <si>
    <t>167101101</t>
  </si>
  <si>
    <t>Nakládání, skládání a překládání neulehlého výkopku nebo sypaniny nakládání, množství do 100 m3, z hornin tř. 1 až 4</t>
  </si>
  <si>
    <t>-492625002</t>
  </si>
  <si>
    <t>-1817865474</t>
  </si>
  <si>
    <t>-1563807651</t>
  </si>
  <si>
    <t>4*2,8*1,9-3*1,8*1,9"výkres číslo 12,1</t>
  </si>
  <si>
    <t>5,7*3,6*2-4,4*2,3*2"výkres číslo 13</t>
  </si>
  <si>
    <t>181301103</t>
  </si>
  <si>
    <t>Rozprostření a urovnání ornice v rovině nebo ve svahu sklonu do 1:5 při souvislé ploše do 500 m2, tl. vrstvy přes 150 do 200 mm</t>
  </si>
  <si>
    <t>1956390939</t>
  </si>
  <si>
    <t>4*2,8"výkres číslo 12,1</t>
  </si>
  <si>
    <t>5,7*3,6"výkres číslo 13</t>
  </si>
  <si>
    <t>271572211</t>
  </si>
  <si>
    <t>Podsyp pod základové konstrukce se zhutněním a urovnáním povrchu ze štěrkopísku netříděného</t>
  </si>
  <si>
    <t>-1001572608</t>
  </si>
  <si>
    <t xml:space="preserve">Poznámka k souboru cen:_x000D_
1. Ceny slouží pro ocenění násypů pod základové konstrukce tloušťky vrstvy do 300 mm. 2. Násypy s tloušťkou vrstvy přesahující 300 mm se ocení cenami souboru cen 213 31-…. Polštáře zhutněné pod základy v katalogu 800-2 Zvláštní zakládání objektů. </t>
  </si>
  <si>
    <t>Svislé a kompletní konstrukce</t>
  </si>
  <si>
    <t>311238811</t>
  </si>
  <si>
    <t>Zdivo nosné jednovrstvé z cihel děrovaných tepelně izolačních broušené , s integrovanou vnitřní izolací z expandovaného (samozhášivého) polystyrenu lepené PUR pěnou, tl. zdiva 300 mm</t>
  </si>
  <si>
    <t>732258921</t>
  </si>
  <si>
    <t xml:space="preserve">Poznámka k souboru cen:_x000D_
1. Množství jednotek se určuje v m2 plochy konstrukce. 2. Do plochy zdiva se započítává plocha vyzdívky nosných ocelových koster svislých i šikmých. Tato plocha se započítává plně bez odpočtu plochy ocelových koster nosníků. 3. Od plochy zdiva se odečítá: a) plocha otvorů jednotlivě větší než 0,25 m2, b) plocha otvorů okenních, dveřních a jiných (vnějších i vnitřních) stanovená z rozměrů kótovaných ve výkresech. Při zalomeném ostění oken a balkónových dveří se šířka zmenšuje o 100 mm. c) plocha překladů, obetonovaných hlav ocelových nosníků, věnců a jiných konstrukcí betonových a železobetonových. 4. Množství měrných jednotek se určuje u položek: -8911 a -8912 v m délky kapes obvodového zdiva, -8921 až -8924 v m délky vrstvy zdiva. 5. V cenách jsou započteny i náklady na doplňkové cihly. 6. Jednotka U (W/m2K) - součinitel prostupu tepla udává tepelně izolační vlastnosti neomítnutého zdiva. </t>
  </si>
  <si>
    <t>(4,4+1,7)*2*2</t>
  </si>
  <si>
    <t>2,3*0,25+2,3*(0,415+0,7+0,2-0,25)*0,5</t>
  </si>
  <si>
    <t>-0,8*2</t>
  </si>
  <si>
    <t>Součet"výkres číslo 13</t>
  </si>
  <si>
    <t>311238748</t>
  </si>
  <si>
    <t>Zdivo nosné vnější tepelně izolační z cihel broušených HELUZ tl 250 mm 2in1 na PUR pěnu</t>
  </si>
  <si>
    <t>-670869941</t>
  </si>
  <si>
    <t>(1,7+3,8+0,25*2)*2*0,25"výkres číslo 13</t>
  </si>
  <si>
    <t>317121101</t>
  </si>
  <si>
    <t>Montáž prefabrikovaných překladů pro světlost otvoru od 600 do 1050 mm</t>
  </si>
  <si>
    <t>-341406489</t>
  </si>
  <si>
    <t xml:space="preserve">Poznámka k souboru cen:_x000D_
1. Ceny lze použít i pro ocenění montáže překladů osazovaných při provádění zděných konstrukcí na objektech montovaných. 2. V cenách nejsou započteny náklady na dodávku překladů, tato se ocení ve specifikaci. </t>
  </si>
  <si>
    <t>6"výkres číslo 12</t>
  </si>
  <si>
    <t>317121102</t>
  </si>
  <si>
    <t>Montáž prefabrikovaných překladů pro světlost otvoru přes 1050 do 1800 mm</t>
  </si>
  <si>
    <t>797389818</t>
  </si>
  <si>
    <t>14"výkres číslo 12</t>
  </si>
  <si>
    <t>593211000</t>
  </si>
  <si>
    <t>překlad železobetonový RZP s úkosem 119x14x14 cm</t>
  </si>
  <si>
    <t>1277226000</t>
  </si>
  <si>
    <t>593211010</t>
  </si>
  <si>
    <t>překlad železobetonový RZP s úkosem 149x14x14 cm</t>
  </si>
  <si>
    <t>-960039028</t>
  </si>
  <si>
    <t>317168131</t>
  </si>
  <si>
    <t>Překlady keramické vysoké osazené do maltového lože, šířky překladu 7 cm výšky 23,8 cm, délky 125 cm</t>
  </si>
  <si>
    <t>-1195870152</t>
  </si>
  <si>
    <t xml:space="preserve">Poznámka k souboru cen:_x000D_
1. V cenách -81.. až – 82.. (překlady ploché, vysoké a roletové) jsou započteny i náklady na: a) očištění podkladu pod překladem a jeho navlhčení vodou, rozprostření malty pod ložnou plochu, osazení překladu do vodorovné polohy a začištění vytlačené malty, b) dodání příslušného překladu předepsané délky, c) dočasné montážní podepření plochých překladů tak, aby vzdálenost mezi podporou a okrajem otvoru nebo mezi podporami byla maximálně 1 m. 2. V cenách -83.. (překlady složené roletové) jsou započteny i náklady na: a) očištění podkladů pod překladem a jeho navlhčení vodou, rozprostření malty pod ložnou plochu, osazení překladu do vodorovné polohy a začištění vytlačené malty, b) dodání vnitřního keramobetonového překladu a vnějšího tepelněizolačního dílu příslušné délky, včetně izolace z pěnového polystyrénu (u zdiva tl. 400 mm), případně vysokého překladu (u zdiva tl. 440 mm), c) betonáž mezery mezi překladem a tepelněizolačním dílem z betonu třídy C 16/20; tato betonáž se provádí u překladů dlouhých 2000 mm a více zároveň s betonáží stropní konstrukce a ztužujícího věnce, d) dočasné montážní podepření zespodu v celé světlé délce překladu s dvěma podporami ve třetinách šířky otvoru a dvěma podporami po krajích otvoru - platí pouze pro překlady delší než 2000 mm, včetně. 3. V cenách -82.. a -83.. (překlady roletové) nejsou započteny náklady na: a) vysoký překlad a svislou izolaci v úrovni stropního věnce u složených roletových překladů; tyto se ocení samostatně, b) dodávku a montáž rolet, případně žaluzií; tyto se ocení samostatně. 4. Množství jednotek se určuje v kusech překladu podle jeho celkové délky. Minimální délka uložení je stanovena: a) u plochých překladů na 120 mm na každé straně, b) u vysokých a roletových překladů délky do 1750 mm na 125mm, délky 2000 a 2250 mm na 200 mm a u délky 2500 mm a větší na 250 mm na každé straně překladu. </t>
  </si>
  <si>
    <t>376311124</t>
  </si>
  <si>
    <t>Šachty na tunelové stoce dno šachet z betonu prostého tl. do 200 mm, se zvýšenými nároky na prostředí tř. C 25/30</t>
  </si>
  <si>
    <t>-1367189666</t>
  </si>
  <si>
    <t xml:space="preserve">Poznámka k souboru cen:_x000D_
1. V cenách nejsou započteny náklady na bednění stěn šachet; bednění se oceňuje cenami souboru cen 376 35-11 Bednění stěn šachet na tunelové stoce včetně odbednění. </t>
  </si>
  <si>
    <t>1,7*3,6*0,15+1,2*2,4*0,15"výkres číslo 12</t>
  </si>
  <si>
    <t>380326122</t>
  </si>
  <si>
    <t>Kompletní konstrukce čistíren odpadních vod, nádrží, vodojemů, kanálů z betonu železového bez výztuže a bednění se zvýšenými nároky na prostředí tř. C 25/30, tl. přes 150 do 300 mm</t>
  </si>
  <si>
    <t>1262835772</t>
  </si>
  <si>
    <t>4,4*2,3*0,25+3,3*2,1*0,25</t>
  </si>
  <si>
    <t>(4,4+1,5)*2*0,35*1,8</t>
  </si>
  <si>
    <t>(1,2+3)*2*1,8*0,3</t>
  </si>
  <si>
    <t>Součet"výkres číslo 15</t>
  </si>
  <si>
    <t>380356231</t>
  </si>
  <si>
    <t>Bednění kompletních konstrukcí ČOV, nádrží nebo vodojemů neomítaných ploch rovinných zřízení</t>
  </si>
  <si>
    <t>-790529097</t>
  </si>
  <si>
    <t xml:space="preserve">Poznámka k souboru cen:_x000D_
1. V případech, kdy konstrukce jsou obsypávány, oceňuje se bednění vnějších neomítaných obsypávaných stěn a) rovinných cenou 380 35-6211 (zřízení) a 380 35-6212 (odstranění), b) zaoblených cenou 380 35-6221 (zřízení) a 380 35-6222 (odstranění). </t>
  </si>
  <si>
    <t>(4,4+2,3)*2*2,05+(3,6+1,5)*2*1,8</t>
  </si>
  <si>
    <t>(1,2+3+2,4+1,8)*2*1,8</t>
  </si>
  <si>
    <t>380356232</t>
  </si>
  <si>
    <t>Bednění kompletních konstrukcí ČOV, nádrží nebo vodojemů neomítaných ploch rovinných odstranění</t>
  </si>
  <si>
    <t>-1339482115</t>
  </si>
  <si>
    <t>380361006</t>
  </si>
  <si>
    <t>Výztuž kompletních konstrukcí čistíren odpadních vod, nádrží, vodojemů, kanálů z oceli 10 505 (R) nebo BSt 500</t>
  </si>
  <si>
    <t>1082961733</t>
  </si>
  <si>
    <t>(1,35+16,233)*0,1"výkres číslo 13</t>
  </si>
  <si>
    <t>385501501</t>
  </si>
  <si>
    <t>Příplatek za zřízení sběrné jímky</t>
  </si>
  <si>
    <t>-1781682399</t>
  </si>
  <si>
    <t>2"výkres číslo 15</t>
  </si>
  <si>
    <t>385501502</t>
  </si>
  <si>
    <t>Dodávka a osazení betonového bloku 10x20cm nebo 20x 20cm pod armatury</t>
  </si>
  <si>
    <t>-855772414</t>
  </si>
  <si>
    <t>4+4"výkres číslo 15</t>
  </si>
  <si>
    <t>385501503</t>
  </si>
  <si>
    <t>Dodávka a osazení betonového bloku 70x70cm pod armatury</t>
  </si>
  <si>
    <t>815632751</t>
  </si>
  <si>
    <t>1"výkres číslo 15</t>
  </si>
  <si>
    <t>417321414</t>
  </si>
  <si>
    <t>Ztužující pásy a věnce ze ŽB tř. C 20/25</t>
  </si>
  <si>
    <t>1664298109</t>
  </si>
  <si>
    <t>(4,4+1,7)*2*0,3*0,15"výkres číslo 13</t>
  </si>
  <si>
    <t>417351115</t>
  </si>
  <si>
    <t>Bednění bočnic ztužujících pásů a věnců včetně vzpěr zřízení</t>
  </si>
  <si>
    <t>1201006696</t>
  </si>
  <si>
    <t>(4,4+2,3+1,7+3,8)*2*0,15"výkres číslo 13</t>
  </si>
  <si>
    <t>417351116</t>
  </si>
  <si>
    <t>Bednění bočnic ztužujících pásů a věnců včetně vzpěr odstranění</t>
  </si>
  <si>
    <t>1820221228</t>
  </si>
  <si>
    <t>417361221</t>
  </si>
  <si>
    <t>Výztuž ztužujících pásů a věnců z betonářské oceli 10 216 (E)</t>
  </si>
  <si>
    <t>-1134935357</t>
  </si>
  <si>
    <t>(4,4+1,7)*2*4*0,8*0,222*0,001"výkres číslo 13</t>
  </si>
  <si>
    <t>417361821</t>
  </si>
  <si>
    <t>Výztuž ztužujících pásů a věnců z betonářské oceli 10 505 (R) nebo BSt 500</t>
  </si>
  <si>
    <t>-55639056</t>
  </si>
  <si>
    <t>(4,4+1,7)*2*4*0,9*1,1*0,001"výkres číslo 13</t>
  </si>
  <si>
    <t>Úpravy povrchů, podlahy a osazování výplní</t>
  </si>
  <si>
    <t>612321141</t>
  </si>
  <si>
    <t>Omítka vápenocementová vnitřních ploch nanášená ručně dvouvrstvá, tloušťky jádrové omítky do 10 mm a tloušťky štuku do 3 mm štuková svislých konstrukcí stěn</t>
  </si>
  <si>
    <t>2124302410</t>
  </si>
  <si>
    <t xml:space="preserve">Poznámka k souboru cen:_x000D_
1. Pro ocenění nanášení omítek v tloušťce jádrové omítky přes 10 mm se použije příplatek za každých dalších i započatých 5 mm. 2. Omítky stropních konstrukcí nanášené na pletivo se oceňují cenami omítek žebrových stropů nebo osamělých trámů. 3. Podkladní a spojovací vrstvy se oceňují cenami souboru cen 61.13-1... této části katalogu. </t>
  </si>
  <si>
    <t>(3,8+1,7)*2*2,4+1,7*0,25*2+1,7*0,75*0,5*2-0,8*2"výkres číslo 13</t>
  </si>
  <si>
    <t>612325302</t>
  </si>
  <si>
    <t>Vápenocementová nebo vápenná omítka ostění nebo nadpraží štuková</t>
  </si>
  <si>
    <t>-982091668</t>
  </si>
  <si>
    <t xml:space="preserve">Poznámka k souboru cen:_x000D_
1. Ceny lze použít jen pro ocenění samostatně upravovaného ostění a nadpraží ( např. při dodatečné výměně oken nebo zárubní ) v šířce do 300 mm okolo upravovaného otvoru. </t>
  </si>
  <si>
    <t>(0,8+2*2)*0,3"výkres číslo 13</t>
  </si>
  <si>
    <t>622142012</t>
  </si>
  <si>
    <t>Potažení vnějších ploch pletivem v ploše nebo pruzích, na plném podkladu rabicovým provizorním přichycením stěn</t>
  </si>
  <si>
    <t>1272434924</t>
  </si>
  <si>
    <t xml:space="preserve">Poznámka k souboru cen:_x000D_
1. V cenách -2001 jsou započteny i náklady na tmel. </t>
  </si>
  <si>
    <t>(4,4+2,3)*2*0,3"výkres číslo 13</t>
  </si>
  <si>
    <t>622211011</t>
  </si>
  <si>
    <t>Montáž kontaktního zateplení z polystyrenových desek nebo z kombinovaných desek na vnější stěny, tloušťky desek přes 40 do 80 mm</t>
  </si>
  <si>
    <t>-1051115624</t>
  </si>
  <si>
    <t xml:space="preserve">Poznámka k souboru cen:_x000D_
1. V cenách jsou započteny náklady na: a) upevnění desek lepením a talířovými hmoždinkami, b) přestěrkování izolačních desek, c) vložení sklovláknité výztužné tkaniny. 2. V cenách nejsou započteny náklady na: a) dodávku desek tepelné izolace; tyto se ocení ve specifikaci, ztratné lze stanovit ve výši 2%, b) provedení konečné povrchové úpravy: - vrchní tenkovrstvou omítkou, tyto se ocení příslušnými cenami této části katalogu - nátěrem; tyto se ocení příslušnými cenami části A07 katalogu 800-783 - keramickým obkladem; tyto se ocení příslušnými cenami souboru cen části A01 katalogu 800-781 Obklady keramické, c) osazení lišt; tyto se ocení příslušnými cenami této části katalogu. 3. V cenách -1101 a -1105 jsou započteny náklady na osazení a dodávku tepelněizolačních zátek v počtu 9 ks/m2 pro podhledy a 6 ks/m2 pro stěny. 4. Kombinovaná deska je např. sendvičově uspořádaná deska tvořena izolačním jádrem z grafitového polystyrenu a krycí deskou z minerální vlny. </t>
  </si>
  <si>
    <t>(4,4+2,3)*2*1,25"výkres číslo 13</t>
  </si>
  <si>
    <t>283763520</t>
  </si>
  <si>
    <t>deska fasádní polystyrénová pro tepelné izolace spodní stavby 1250 x 600 x 50 mm</t>
  </si>
  <si>
    <t>1313307128</t>
  </si>
  <si>
    <t>16,75*1,02 'Přepočtené koeficientem množství</t>
  </si>
  <si>
    <t>622321141</t>
  </si>
  <si>
    <t>Omítka vápenocementová vnějších ploch nanášená ručně dvouvrstvá, tloušťky jádrové omítky do 15 mm a tloušťky štuku do 3 mm štuková stěn</t>
  </si>
  <si>
    <t>-1232162687</t>
  </si>
  <si>
    <t xml:space="preserve">Poznámka k souboru cen:_x000D_
1. Pro ocenění nanášení omítky v tloušťce jádrové omítky přes 15 mm se použije příplatek za každých dalších i započatých 5 mm. 2. Podkladní a spojovací vrstvy se oceňují cenami souboru cen 62.13-1... této části katalogu. </t>
  </si>
  <si>
    <t>(4,4+2,3)*2*2,4-0,8*2+(1+2,1*2)*0,1+2,1*0,25*2+2,1*0,75*0,5*2"výkres číslo 13</t>
  </si>
  <si>
    <t>622511111</t>
  </si>
  <si>
    <t>Omítka tenkovrstvá akrylátová vnějších ploch probarvená, včetně penetrace podkladu mozaiková střednězrnná stěn</t>
  </si>
  <si>
    <t>1040440912</t>
  </si>
  <si>
    <t>625141001</t>
  </si>
  <si>
    <t>Podkladní vrstva vnějších omítaných betonových konstrukcí prováděná z desek vkládaných do bednění současně s betonováním dřevovláknitých s vrstvou EPS, celkové tl. 50 mm</t>
  </si>
  <si>
    <t>-900466623</t>
  </si>
  <si>
    <t>(4,4+2,3)*2*0,15"výkres číslo 13</t>
  </si>
  <si>
    <t>632451024</t>
  </si>
  <si>
    <t>Potěr cementový vyrovnávací z malty (MC-15) v pásu o průměrné (střední) tl. přes 40 do 50 mm</t>
  </si>
  <si>
    <t>282424673</t>
  </si>
  <si>
    <t xml:space="preserve">Poznámka k souboru cen:_x000D_
1. Užití cen –1021 až –1024 – viz poznámka č. 1 souboru cen 632 45-01. 2. Užití cen –1031 až –1034 – viz poznámka č. 2 a 3 souboru cen 632 45-01. 3. V cenách jsou započteny i náklady na základní stržení povrchu potěru s urovnáním vibrační lištou nebo dřevěným hladítkem. </t>
  </si>
  <si>
    <t>1,25*4*0,3"výkres číslo 13</t>
  </si>
  <si>
    <t>632452113</t>
  </si>
  <si>
    <t>Potěr šachet vnitřního dna vodotěsnou cementovou maltou tloušťky 20 mm, hlazený hladítkem ocelovým</t>
  </si>
  <si>
    <t>51153162</t>
  </si>
  <si>
    <t>1,2*2,4+1,7*3,6"výkres číslo 13</t>
  </si>
  <si>
    <t>637211411</t>
  </si>
  <si>
    <t>Okapový chodník z dlaždic betonových zámkových s vyplněním spár drobným kamenivem do kameniva těženého nebo drceného, tl. dlaždic 60 mm</t>
  </si>
  <si>
    <t>251543598</t>
  </si>
  <si>
    <t>5,4*3,3-4,4*2,3"výkres číslo 13</t>
  </si>
  <si>
    <t>637311122</t>
  </si>
  <si>
    <t>Okapový chodník z obrubníků betonových chodníkových se zalitím spár cementovou maltou do lože z betonu prostého, z obrubníků stojatých</t>
  </si>
  <si>
    <t>1421783803</t>
  </si>
  <si>
    <t>5,4*2+3,3*2"výkres číslo 13</t>
  </si>
  <si>
    <t>642944121</t>
  </si>
  <si>
    <t>Osazení ocelových dveřních zárubní lisovaných nebo z úhelníků dodatečně s vybetonováním prahu, plochy do 2,5 m2</t>
  </si>
  <si>
    <t>798118016</t>
  </si>
  <si>
    <t xml:space="preserve">Poznámka k souboru cen:_x000D_
1. V cenách nejsou započteny náklady na dodání zárubní, tyto se oceňují ve specifikaci. </t>
  </si>
  <si>
    <t>553311430</t>
  </si>
  <si>
    <t>zárubeň ocelová pro běžné zdění hranatý profil 145 800 L/P</t>
  </si>
  <si>
    <t>-1188500261</t>
  </si>
  <si>
    <t>644941111</t>
  </si>
  <si>
    <t>Montáž průvětrníků nebo mřížek odvětrávacích velikosti do 150 x 200 mm</t>
  </si>
  <si>
    <t>1002553511</t>
  </si>
  <si>
    <t xml:space="preserve">Poznámka k souboru cen:_x000D_
1. V cenách nejsou započteny náklady na dodávku průvětrníku nebo mřížky, tyto se oceňují ve specifikaci. </t>
  </si>
  <si>
    <t>553414100</t>
  </si>
  <si>
    <t>průvětrník mřížový s klapkami 15x15 cm</t>
  </si>
  <si>
    <t>1194551456</t>
  </si>
  <si>
    <t>2"výkres číslo 13</t>
  </si>
  <si>
    <t>553414200</t>
  </si>
  <si>
    <t>průvětrník bez klapek se sítí 15x15 cm</t>
  </si>
  <si>
    <t>533994031</t>
  </si>
  <si>
    <t>899102111</t>
  </si>
  <si>
    <t>Osazení poklopů litinových a ocelových včetně rámů hmotnosti jednotlivě přes 50 do 100 kg</t>
  </si>
  <si>
    <t>2078677786</t>
  </si>
  <si>
    <t xml:space="preserve">Poznámka k souboru cen:_x000D_
1. Cena -1111 lze použít i pro osazení rektifikačních kroužků nebo rámečků. 2. V cenách nejsou započteny náklady na dodání poklopů včetně rámů; tyto náklady se oceňují ve specifikaci. </t>
  </si>
  <si>
    <t>1"výkres číslo 12</t>
  </si>
  <si>
    <t>552410200</t>
  </si>
  <si>
    <t>poklop šachtový třída D 400, čtvercový rám 850, vstup 600 mm, bez ventilace</t>
  </si>
  <si>
    <t>390860208</t>
  </si>
  <si>
    <t>899201111</t>
  </si>
  <si>
    <t>Osazení mříží litinových včetně rámů a košů na bahno hmotnosti jednotlivě do 50 kg</t>
  </si>
  <si>
    <t>-1479937492</t>
  </si>
  <si>
    <t xml:space="preserve">Poznámka k souboru cen:_x000D_
1. V cenách nejsou započteny náklady na dodání mříží, rámů a košů na bahno; tyto náklady se oceňují ve specifikaci. </t>
  </si>
  <si>
    <t>2"výkres číslo 12</t>
  </si>
  <si>
    <t>552423220</t>
  </si>
  <si>
    <t>mříž, plochá 300x300mm s rámem</t>
  </si>
  <si>
    <t>830647515</t>
  </si>
  <si>
    <t>2,000"výkres číslo 12</t>
  </si>
  <si>
    <t>899501221</t>
  </si>
  <si>
    <t>Stupadla do šachet a drobných objektů ocelová s PE povlakem vidlicová pro přímé zabudování do hmoždinek</t>
  </si>
  <si>
    <t>-1710342748</t>
  </si>
  <si>
    <t xml:space="preserve">Poznámka k souboru cen:_x000D_
1. Ceny jsou určeny pro osazení a dodání stupadel do netypových drobných objektů (oceňovaných cenami této části). </t>
  </si>
  <si>
    <t>5"výkres číslo 12</t>
  </si>
  <si>
    <t>899501501</t>
  </si>
  <si>
    <t>Dodávka a montáž armatur vystrojení AŠ1</t>
  </si>
  <si>
    <t>sada</t>
  </si>
  <si>
    <t>-1050057730</t>
  </si>
  <si>
    <t>899501502</t>
  </si>
  <si>
    <t>Dodávka a montáž armatur vystrojení AŠ2</t>
  </si>
  <si>
    <t>-2001122488</t>
  </si>
  <si>
    <t>899501503</t>
  </si>
  <si>
    <t>Dodávka a montáž automatické tlakové stanice (2 čerpadla) Grundfos Hydro E2 CME 3-07</t>
  </si>
  <si>
    <t>740230836</t>
  </si>
  <si>
    <t>899501504</t>
  </si>
  <si>
    <t>Dodávka a montáž dávkovací čerpadlo (hygienické zabezpečení vody) ProMinent gamma/L GALa 1601</t>
  </si>
  <si>
    <t>-1268561299</t>
  </si>
  <si>
    <t>899501505</t>
  </si>
  <si>
    <t>Dodávka a montáž dávkovací čerpadlo příslušenství - nádrž 55 l, sonda na hlídání hladiny, hadice, vstřik ventil, atd.</t>
  </si>
  <si>
    <t>-485634097</t>
  </si>
  <si>
    <t>899501510</t>
  </si>
  <si>
    <t>Utěsnění prostupů potrubí</t>
  </si>
  <si>
    <t>1222413012</t>
  </si>
  <si>
    <t>6"výkres číslo 13,12</t>
  </si>
  <si>
    <t>899503112</t>
  </si>
  <si>
    <t>Stupadla do šachet a drobných objektů ocelová s PE povlakem zapouštěcí - kapsová osazovaná do vynechaných otvorů</t>
  </si>
  <si>
    <t>-192817141</t>
  </si>
  <si>
    <t>-1404285508</t>
  </si>
  <si>
    <t>0,35*2"výkres číslo 13</t>
  </si>
  <si>
    <t>140110920</t>
  </si>
  <si>
    <t>trubka ocelová bezešvá hladká jakost 11 353, 133 x 4,0 mm</t>
  </si>
  <si>
    <t>-1713566692</t>
  </si>
  <si>
    <t>949101111</t>
  </si>
  <si>
    <t>Lešení pomocné pracovní pro objekty pozemních staveb pro zatížení do 150 kg/m2, o výšce lešeňové podlahy do 1,9 m</t>
  </si>
  <si>
    <t>543316422</t>
  </si>
  <si>
    <t xml:space="preserve">Poznámka k souboru cen:_x000D_
1. V ceně jsou započteny i náklady na montáž, opotřebení a demontáž lešení. 2. V ceně nejsou započteny náklady na manipulaci s lešením; tyto jsou již zahrnuty v cenách příslušných stavebních prací. 3. Množství měrných jednotek se určuje m2 podlahové plochy, na které se práce provádí. </t>
  </si>
  <si>
    <t>3,8*1,7+(4,4+2,3)*2*1,5"výkres číslo 13</t>
  </si>
  <si>
    <t>977151113</t>
  </si>
  <si>
    <t>Jádrové vrty diamantovými korunkami do stavebních materiálů (železobetonu, betonu, cihel, obkladů, dlažeb, kamene) průměru přes 40 do 50 mm</t>
  </si>
  <si>
    <t>-1777015777</t>
  </si>
  <si>
    <t xml:space="preserve">Poznámka k souboru cen:_x000D_
1. V cenách jsou započteny i náklady na rozměření, ukotvení vrtacího stroje, vrtání, opotřebení diamantových vrtacích korunek a spotřebu vody. 2. V cenách -1211 až -1233 pro dovrchní vrty jsou započteny i náklady na odsátí výplachové vody z vrtu. </t>
  </si>
  <si>
    <t>998142251</t>
  </si>
  <si>
    <t>Přesun hmot pro nádrže, jímky, zásobníky a jámy pozemní mimo zemědělství se svislou nosnou konstrukcí monolitickou betonovou tyčovou nebo plošnou vodorovná dopravní vzdálenost do 50 m výšky do 25 m</t>
  </si>
  <si>
    <t>-509936078</t>
  </si>
  <si>
    <t xml:space="preserve">Poznámka k souboru cen:_x000D_
1. Přesun hmot pro sila a zásobníky prováděné do posuvného bednění se oceňuje cenami části A 03 tohoto ceníku. </t>
  </si>
  <si>
    <t>PSV</t>
  </si>
  <si>
    <t>Práce a dodávky PSV</t>
  </si>
  <si>
    <t>711</t>
  </si>
  <si>
    <t>Izolace proti vodě, vlhkosti a plynům</t>
  </si>
  <si>
    <t>711111001</t>
  </si>
  <si>
    <t>Provedení izolace proti zemní vlhkosti natěradly a tmely za studena na ploše vodorovné V nátěrem penetračním</t>
  </si>
  <si>
    <t>-889821177</t>
  </si>
  <si>
    <t xml:space="preserve">Poznámka k souboru cen:_x000D_
1. Izolace plochy jednotlivě do 10 m2 se oceňují skladebně cenou příslušné izolace a cenou 711 19-9095 Příplatek za plochu do 10 m2. </t>
  </si>
  <si>
    <t>(4,4+1,7)*2*0,3"výkres číslo 13</t>
  </si>
  <si>
    <t>111631500</t>
  </si>
  <si>
    <t>lak asfaltový penetrační (MJ t) bal 9 kg</t>
  </si>
  <si>
    <t>-532117221</t>
  </si>
  <si>
    <t>11,66*0,0003 'Přepočtené koeficientem množství</t>
  </si>
  <si>
    <t>711141559</t>
  </si>
  <si>
    <t>Provedení izolace proti zemní vlhkosti pásy přitavením NAIP na ploše vodorovné V</t>
  </si>
  <si>
    <t>-1357149418</t>
  </si>
  <si>
    <t xml:space="preserve">Poznámka k souboru cen:_x000D_
1. Izolace plochy jednotlivě do 10 m2 se oceňují skladebně cenou příslušné izolace a cenou 711 19-9097 Příplatek za plochu do 10 m2. </t>
  </si>
  <si>
    <t>628321340</t>
  </si>
  <si>
    <t>pás těžký asfaltovaný V60 S40</t>
  </si>
  <si>
    <t>-2079638524</t>
  </si>
  <si>
    <t>11,66*1,15 'Přepočtené koeficientem množství</t>
  </si>
  <si>
    <t>711161331</t>
  </si>
  <si>
    <t>Izolace proti zemní vlhkosti nopovými foliemi základů nebo stěn s odvodňovací funkcí tloušťky 0,6 mm, šířky 2,0 m s textilií</t>
  </si>
  <si>
    <t>1712480666</t>
  </si>
  <si>
    <t xml:space="preserve">Poznámka k souboru cen:_x000D_
1. V cenách -1302 až -1361 nejsou započteny náklady na ukončení izolace lištou. 2. Prostupy izolací se oceňují cenami souboru 711 76 - Provedení detailů fóliemi. </t>
  </si>
  <si>
    <t>(4,4+2,3)*2*1"výkres číslo 13</t>
  </si>
  <si>
    <t>711199095</t>
  </si>
  <si>
    <t>Příplatek k cenám provedení izolace proti zemní vlhkosti za plochu do 10 m2 natěradly za studena nebo za horka</t>
  </si>
  <si>
    <t>621441893</t>
  </si>
  <si>
    <t xml:space="preserve">Poznámka k souboru cen:_x000D_
1. Cenami lze oceňovat jen tehdy, nepřesáhne-li součet souvislé plochy vodorovné a svislé izolační vrstvy 10 m2. </t>
  </si>
  <si>
    <t>711199097</t>
  </si>
  <si>
    <t>Příplatek k cenám provedení izolace proti zemní vlhkosti za plochu do 10 m2 pásy přitavením NAIP nebo termoplasty</t>
  </si>
  <si>
    <t>-1457254883</t>
  </si>
  <si>
    <t>998711101</t>
  </si>
  <si>
    <t>Přesun hmot pro izolace proti vodě, vlhkosti a plynům stanovený z hmotnosti přesunovaného materiálu vodorovná dopravní vzdálenost do 50 m v objektech výšky do 6 m</t>
  </si>
  <si>
    <t>320617971</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</si>
  <si>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</si>
  <si>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713</t>
  </si>
  <si>
    <t>Izolace tepelné</t>
  </si>
  <si>
    <t>713111121</t>
  </si>
  <si>
    <t>Montáž tepelné izolace stropů rohožemi, pásy, dílci, deskami, bloky (izolační materiál ve specifikaci) rovných spodem s uchycením (drátem, páskou apod.)</t>
  </si>
  <si>
    <t>541807694</t>
  </si>
  <si>
    <t>4,4*2,3*2"výkres číslo 13</t>
  </si>
  <si>
    <t>631537090</t>
  </si>
  <si>
    <t>deskai zolační lehká z minerální vlny pro izolaci šikmých střech a vnitřních konstrukcí tl. 140 mm</t>
  </si>
  <si>
    <t>1175481108</t>
  </si>
  <si>
    <t>4,4*2,3</t>
  </si>
  <si>
    <t>10,12*1,02 'Přepočtené koeficientem množství</t>
  </si>
  <si>
    <t>631537110</t>
  </si>
  <si>
    <t>deskai zolační lehká z minerální vlny pro izolaci šikmých střech a vnitřních konstrukcí tl. 120 mm</t>
  </si>
  <si>
    <t>-2806727</t>
  </si>
  <si>
    <t>998713101</t>
  </si>
  <si>
    <t>Přesun hmot pro izolace tepelné stanovený z hmotnosti přesunovaného materiálu vodorovná dopravní vzdálenost do 50 m v objektech výšky do 6 m</t>
  </si>
  <si>
    <t>-550765549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</si>
  <si>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-3181 pro přesun prováděný bez použití mechanizace, tj. za ztížených podmínek, lze použít pouze pro hmotnost materiálu, která se tímto způsobem skutečně přemísťuje. </t>
  </si>
  <si>
    <t>762</t>
  </si>
  <si>
    <t>Konstrukce tesařské</t>
  </si>
  <si>
    <t>762082220</t>
  </si>
  <si>
    <t>Práce společné pro tesařské konstrukce profilování zhlaví trámů a ozdobných konců jednoduché seříznutí dvěma řezy, plochy do 160 cm2</t>
  </si>
  <si>
    <t>-1793462750</t>
  </si>
  <si>
    <t xml:space="preserve">Poznámka k souboru cen:_x000D_
1. Soubor cen 762 08-3 Impregnace řeziva neobsahuje položky pro ocenění imregnace řeziva nátěrem; tyto se oceňují příslušnými cenami souboru cen 783 2. -31.1 Napouštěcí nátěr tesařských konstrukcí, katalogu 800-783 Nátěry. 2. Soubor cen 762 08-5 Montáž ocelových spojovacích prostředků neobsahuje položky pro ocenění chemických kotev; tyto lze ocenit příslušnými cenami souboru cen 953 96 Kotvy chemické, katalogu 801-1 Budovy a haly - konstrukce zděné a monolitické. 3. V cenách 762 08-5 nejsou započteny náklady na dodávku spojovacích prostředků; tato dodávka se oceňuje ve specifikaci. 4. U položek 762 08-6 se určení cen řídí hmotností jednotlivě montovaného dílu konstrukce, dodávka veškerého materiálu se oceňuje ve specifikaci. </t>
  </si>
  <si>
    <t>6*2"výkres číslo 13</t>
  </si>
  <si>
    <t>762083122</t>
  </si>
  <si>
    <t>Práce společné pro tesařské konstrukce impregnace řeziva máčením proti dřevokaznému hmyzu, houbám a plísním, třída ohrožení 3 a 4 (dřevo v exteriéru)</t>
  </si>
  <si>
    <t>-15257933</t>
  </si>
  <si>
    <t>2,5*10*0,04*0,14*1,1"výkres číslo 13 kleštiny 4/14</t>
  </si>
  <si>
    <t>2*12*0,08*0,14*1,1"krokve 8/14</t>
  </si>
  <si>
    <t>4,8*3*0,14*0,1*1,1"pozednice 14/10</t>
  </si>
  <si>
    <t>4,8*0,12*0,16*1,1"vrcholová vaznice 12/16</t>
  </si>
  <si>
    <t>762085103</t>
  </si>
  <si>
    <t>Práce společné pro tesařské konstrukce montáž ocelových spojovacích prostředků (materiál ve specifikaci) kotevních želez příložek, patek, táhel</t>
  </si>
  <si>
    <t>975865250</t>
  </si>
  <si>
    <t>4*2"výkres číslo 13</t>
  </si>
  <si>
    <t>762332131</t>
  </si>
  <si>
    <t>Montáž vázaných konstrukcí krovů střech pultových, sedlových, valbových, stanových čtvercového nebo obdélníkového půdorysu, z řeziva hraněného průřezové plochy do 120 cm2</t>
  </si>
  <si>
    <t>2038054557</t>
  </si>
  <si>
    <t xml:space="preserve">Poznámka k souboru cen:_x000D_
1. V cenách nejsou započteny náklady na montáž kotevních želez s připojením k dřevěné konstrukci; tyto se ocení příslušnými položkami souboru cen 762 08-5 tohoto katalogu. 2. V cenách 762 33-5 nejsou započteny náklady na podpory (např. vazníky). </t>
  </si>
  <si>
    <t>2,5*10"výkres číslo 13 kleštiny 4/14</t>
  </si>
  <si>
    <t>2*12"krokve 8/14</t>
  </si>
  <si>
    <t>Mezisoučet"výkres číslo 13</t>
  </si>
  <si>
    <t>762332132</t>
  </si>
  <si>
    <t>Montáž vázaných konstrukcí krovů střech pultových, sedlových, valbových, stanových čtvercového nebo obdélníkového půdorysu, z řeziva hraněného průřezové plochy přes 120 do 224 cm2</t>
  </si>
  <si>
    <t>-344148736</t>
  </si>
  <si>
    <t>4,8*3"pozednice 14/10</t>
  </si>
  <si>
    <t>4,8"vrcholová vaznice 12/16</t>
  </si>
  <si>
    <t>605121210</t>
  </si>
  <si>
    <t>řezivo jehličnaté hranol jakost I-II délka 4 - 5 m</t>
  </si>
  <si>
    <t>-592598851</t>
  </si>
  <si>
    <t>762341026</t>
  </si>
  <si>
    <t>Bednění a laťování bednění střech rovných sklonu do 60 st. s vyřezáním otvorů z dřevoštěpkových desek šroubovaných na krokve 22 mm na pero a drážku, tloušťky desky</t>
  </si>
  <si>
    <t>1831235820</t>
  </si>
  <si>
    <t xml:space="preserve">Poznámka k souboru cen:_x000D_
1. V cenách -1011 až -1149 bednění střech z desek dřevoštěpkových a cementotřískových jsou započteny i náklady na dodávku spojovacích prostředků, na tyto položky se nevztahuje ocenění dodávky spojovacích prostředků položka 762 39-5000. </t>
  </si>
  <si>
    <t>1,9*4,8*2"výkres číslo 13</t>
  </si>
  <si>
    <t>762341660</t>
  </si>
  <si>
    <t>Bednění a laťování montáž bednění štítových okapových říms, krajnic, závětrných prken a žaluzií ve spádu nebo rovnoběžně s okapem z palubek</t>
  </si>
  <si>
    <t>1153266140</t>
  </si>
  <si>
    <t>4,8*2*0,6+1,9*0,6*4"výkres číslo 13</t>
  </si>
  <si>
    <t>611911550</t>
  </si>
  <si>
    <t>palubky obkladové SM profil klasický 19 x 116 mm A/B</t>
  </si>
  <si>
    <t>653906964</t>
  </si>
  <si>
    <t>10,320*1,2</t>
  </si>
  <si>
    <t>762395000</t>
  </si>
  <si>
    <t>Spojovací prostředky krovů, bednění a laťování, nadstřešních konstrukcí svory, prkna, hřebíky, pásová ocel, vruty</t>
  </si>
  <si>
    <t>-61676625</t>
  </si>
  <si>
    <t xml:space="preserve">Poznámka k souboru cen:_x000D_
1. Cena je určena pro montážní ceny souborů cen: a) 762 33- Montáž vázaných konstrukcí krovů, b) 762 34- Bednění a laťování, ceny -1210 až -2441, c) 762 35- Montáž nadstřešních konstrukcí, d) 762 36- Montáž spádových klínů. 2. Ochrana konstrukce se oceňuje samostatně, např. položkami 762 08-3 Impregnace řeziva tohoto katalogu nebo příslušnými položkami katalogu 800-783 Nátěry. </t>
  </si>
  <si>
    <t>998762101</t>
  </si>
  <si>
    <t>Přesun hmot pro konstrukce tesařské stanovený z hmotnosti přesunovaného materiálu vodorovná dopravní vzdálenost do 50 m v objektech výšky do 6 m</t>
  </si>
  <si>
    <t>2047913069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</si>
  <si>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-2181 pro přesun prováděný bez použití mechanizace, tj. za ztížených podmínek, lze použít pouze pro hmotnost materiálu, která se tímto způsobem skutečně přemísťuje. </t>
  </si>
  <si>
    <t>763</t>
  </si>
  <si>
    <t>Konstrukce suché výstavby</t>
  </si>
  <si>
    <t>763131411</t>
  </si>
  <si>
    <t>Podhled ze sádrokartonových desek dvouvrstvá zavěšená spodní konstrukce z ocelových profilů CD, UD jednoduše opláštěná deskou standardní A, tl. 12,5 mm, bez TI</t>
  </si>
  <si>
    <t>34941514</t>
  </si>
  <si>
    <t xml:space="preserve">Poznámka k souboru cen:_x000D_
1. V cenách jsou započteny i náklady na tmelení a výztužnou pásku. 2. V cenách nejsou započteny náklady na základní penetrační nátěr; tyto se oceňují cenou -1714. 3. Ceny 763 13-13 lze použít i pro dvouvrstvou dřevěnou spodní konstrukci s nosnými latěmi 60 x 40 mm a montážnímu latěmi 48 x 24 mm. 4. Ceny -1611 až -1613 Montáž nosné konstrukce je stanoveny pro m2 plochy podhledu. 5. V ceně -1611 nejsou započteny náklady na dřevo a v cenách -2612 a -2613 náklady na profily; tyto se oceňují ve specifikaci. Doporučené množství na 1 m2 příčky je 3,0 m profilu CD a 0,9 m profilu UD. 6. V cenách -1621 až -1624 Montáž desek nejsou započteny náklady na desky; tato dodávka se oceňuje ve specifikaci. 7. V ceně -1763 Příplatek za průhyb nosného stropu přes 20 mm je započtena pouze montáž, atypický profil se oceňuje individuálně ve specifikaci. </t>
  </si>
  <si>
    <t>1,7*3,8"výkres číslo 13</t>
  </si>
  <si>
    <t>998763301</t>
  </si>
  <si>
    <t>Přesun hmot pro konstrukce montované z desek sádrokartonových, sádrovláknitých, cementovláknitých nebo cementových stanovený z hmotnosti přesunovaného materiálu vodorovná dopravní vzdálenost do 50 m v objektech výšky do 6 m</t>
  </si>
  <si>
    <t>-1555329296</t>
  </si>
  <si>
    <t xml:space="preserve">Poznámka k souboru cen:_x000D_
1. Ceny pro přesun hmot stanovený z 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-3381 pro přesun prováděný bez použití mechanizace, tj. za ztížených podmínek, lze použít pouze pro hmotnost materiálu, která se tímto způsobem skutečně přemísťuje. U přesunu stanoveného procentní sazbou se ztížení přesunu ocení individuálně. </t>
  </si>
  <si>
    <t>764</t>
  </si>
  <si>
    <t>Konstrukce klempířské</t>
  </si>
  <si>
    <t>764212634</t>
  </si>
  <si>
    <t>Oplechování střešních prvků z pozinkovaného plechu s povrchovou úpravou štítu závětrnou lištou rš 330 mm</t>
  </si>
  <si>
    <t>1495172746</t>
  </si>
  <si>
    <t xml:space="preserve">Poznámka k souboru cen:_x000D_
1. V cenách 764 21-1605 až - 3642 nejsou započteny náklady na podkladní plech, tento se oceňuje cenami souboru cen 764 01-16.. Podkladní plech z pozinkovaného plechu s upraveným povrchem v rozvinuté šířce dle rš střešního prvku. </t>
  </si>
  <si>
    <t>1,9*4"výkres číslo 13</t>
  </si>
  <si>
    <t>764212664</t>
  </si>
  <si>
    <t>Oplechování střešních prvků z pozinkovaného plechu s povrchovou úpravou okapu okapovým plechem střechy rovné rš 330 mm</t>
  </si>
  <si>
    <t>902360061</t>
  </si>
  <si>
    <t>4,8*2"výkres číslo 13</t>
  </si>
  <si>
    <t>95</t>
  </si>
  <si>
    <t>764511601</t>
  </si>
  <si>
    <t>Žlab podokapní z pozinkovaného plechu s povrchovou úpravou včetně háků a čel půlkruhový rš 250 mm</t>
  </si>
  <si>
    <t>-1220221540</t>
  </si>
  <si>
    <t>96</t>
  </si>
  <si>
    <t>764511641</t>
  </si>
  <si>
    <t>Žlab podokapní z pozinkovaného plechu s povrchovou úpravou včetně háků a čel kotlík oválný (trychtýřový), rš žlabu/průměr svodu 250/87 mm</t>
  </si>
  <si>
    <t>1843427921</t>
  </si>
  <si>
    <t>97</t>
  </si>
  <si>
    <t>764518621</t>
  </si>
  <si>
    <t>Svod z pozinkovaného plechu s upraveným povrchem včetně objímek, kolen a odskoků kruhový, průměru 87 mm</t>
  </si>
  <si>
    <t>322809759</t>
  </si>
  <si>
    <t>3*2"výkres číslo 13</t>
  </si>
  <si>
    <t>98</t>
  </si>
  <si>
    <t>998764101</t>
  </si>
  <si>
    <t>Přesun hmot pro konstrukce klempířské stanovený z hmotnosti přesunovaného materiálu vodorovná dopravní vzdálenost do 50 m v objektech výšky do 6 m</t>
  </si>
  <si>
    <t>1414793844</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</si>
  <si>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-4181 pro přesun prováděný bez použití mechanizace, tj. za ztížených podmínek, lze použít pouze pro hmotnost materiálu, která se tímto způsobem skutečně přemísťuje. </t>
  </si>
  <si>
    <t>765</t>
  </si>
  <si>
    <t>Krytina skládaná</t>
  </si>
  <si>
    <t>99</t>
  </si>
  <si>
    <t>765111201</t>
  </si>
  <si>
    <t>Montáž krytiny keramické okapové hrany s okapním větracím pásem</t>
  </si>
  <si>
    <t>-1470015765</t>
  </si>
  <si>
    <t xml:space="preserve">Poznámka k souboru cen:_x000D_
1. V cenách jsou započteny i náklady na přiřezání tašek. 2. Oplechování štítových hran, úžlabí a prostupů se oceňuje cenami katalogu 800–764 Konstrukce klempířské. 3. Montáž střešních doplňků (větracích, protisněhových, prostupových tašek apod.) se oceňuje cenami části A02. </t>
  </si>
  <si>
    <t>596602320</t>
  </si>
  <si>
    <t>pás ochranný větrací okapní plastový 500/10 cm (v barvě)</t>
  </si>
  <si>
    <t>-981785119</t>
  </si>
  <si>
    <t>101</t>
  </si>
  <si>
    <t>765151003</t>
  </si>
  <si>
    <t>Montáž krytiny bitumenové ze šindelů na bednění, sklonu přes 30 st.</t>
  </si>
  <si>
    <t>516435696</t>
  </si>
  <si>
    <t xml:space="preserve">Poznámka k souboru cen:_x000D_
1. V cenách nejsou započteny náklady na bednění, tyto práce se oceňují cenami katalogu 800–762 Konstrukce tesařské. 2. Oplechování okapu, úžlabí a štítových hran se oceňuje cenami katalogu 800–764 Konstrukce klempířské. 3. V cenách nejsou započteny náklady na podkladní pás, ten se oceňuje cenami části A02. </t>
  </si>
  <si>
    <t>102</t>
  </si>
  <si>
    <t>628665000</t>
  </si>
  <si>
    <t>šindel asfaltový na skelné vložce tvar obdélník barevný</t>
  </si>
  <si>
    <t>-1410315972</t>
  </si>
  <si>
    <t>18,24*1,15</t>
  </si>
  <si>
    <t>103</t>
  </si>
  <si>
    <t>628665200</t>
  </si>
  <si>
    <t>pás podkladní tl 0,5mm asfaltového šindele</t>
  </si>
  <si>
    <t>1386845089</t>
  </si>
  <si>
    <t>104</t>
  </si>
  <si>
    <t>628664060</t>
  </si>
  <si>
    <t>větrák pro zdravotní techniku asfaltového šindele</t>
  </si>
  <si>
    <t>-228508040</t>
  </si>
  <si>
    <t>105</t>
  </si>
  <si>
    <t>628665600</t>
  </si>
  <si>
    <t>tmel bitumenový oxidovaný asfaltového šindele 310 ml</t>
  </si>
  <si>
    <t>-2136078263</t>
  </si>
  <si>
    <t>106</t>
  </si>
  <si>
    <t>765151021</t>
  </si>
  <si>
    <t>Montáž krytiny bitumenové ze šindelů okapové hrany na plech</t>
  </si>
  <si>
    <t>-375486043</t>
  </si>
  <si>
    <t>107</t>
  </si>
  <si>
    <t>765151061</t>
  </si>
  <si>
    <t>Montáž krytiny bitumenové ze šindelů štítové hrany plechem</t>
  </si>
  <si>
    <t>1924266916</t>
  </si>
  <si>
    <t>108</t>
  </si>
  <si>
    <t>998765101</t>
  </si>
  <si>
    <t>Přesun hmot pro krytiny skládané stanovený z hmotnosti přesunovaného materiálu vodorovná dopravní vzdálenost do 50 m na objektech výšky do 6 m</t>
  </si>
  <si>
    <t>-193462535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</si>
  <si>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-5181 pro přesun prováděný bez použití mechanizace, tj. za ztížených podmínek, lze použít pouze pro hmotnost materiálu, která se tímto způsobem skutečně přemísťuje. </t>
  </si>
  <si>
    <t>767</t>
  </si>
  <si>
    <t>Konstrukce zámečnické</t>
  </si>
  <si>
    <t>109</t>
  </si>
  <si>
    <t>767101501</t>
  </si>
  <si>
    <t>Dodávka a osazení kompozitního žebříku do AŠ2</t>
  </si>
  <si>
    <t>-1415788320</t>
  </si>
  <si>
    <t>1"výkres číslo 14</t>
  </si>
  <si>
    <t>110</t>
  </si>
  <si>
    <t>767101502</t>
  </si>
  <si>
    <t>Dodávka a montáž zakrytí z kompozitních pororoštů AŠ2 včetně rámu</t>
  </si>
  <si>
    <t>145613383</t>
  </si>
  <si>
    <t>3,8*1,7"výkres číslo 13</t>
  </si>
  <si>
    <t>111</t>
  </si>
  <si>
    <t>767101503</t>
  </si>
  <si>
    <t>Dodávka a montáž zakrytí z kompozitních pororoštů AŠ2 včetně rámu - příplatek za odnímatelný pošt</t>
  </si>
  <si>
    <t>982197052</t>
  </si>
  <si>
    <t>112</t>
  </si>
  <si>
    <t>767640111</t>
  </si>
  <si>
    <t>Montáž dveří ocelových vchodových jednokřídlových bez nadsvětlíku</t>
  </si>
  <si>
    <t>-1455147779</t>
  </si>
  <si>
    <t xml:space="preserve">Poznámka k souboru cen:_x000D_
1. Cenami nelze oceňovat montáž kompletu dveří s rámem charakteru stěny; tyto práce se oceňují cenami souborů cen 767 11- . . Montáž stěn a příček pro zasklení, 767 12- . . Montáž stěn a příček s výplní drátěnou sítí a 767 13- . . Montáž stěn a příček z hliníkového plechu. 2. V cenách nejsou započteny náklady na: a) montáž okopových plechů a hliníkových lišt; tyto práce se oceňují cenami souboru cen 767 89-61 Montáž lišt a okopových plechů, b) montáž těsnění dveří; tyto práce se oceňují cenami 767 62-6101 až -6103 Montáž těsnění oken. 3. V cenách – 0111 až -0224 jsou započteny i náklady na montáž dveří včetně zárubní nebo ocelových rámů. 4. V ceně -8351 je započtena i montáž jednostranného spojení ocelovou lištou přivařením nebo oboustranným svařením dvou prvků (dveří, stěn, oken). 5. V ceně -8353 je započteno i provedení rohového spojení dvou prvků. </t>
  </si>
  <si>
    <t>113</t>
  </si>
  <si>
    <t>553411550</t>
  </si>
  <si>
    <t>dveře ocelové exteriérové zateplené  jednokřídlé 80 x 197 cm</t>
  </si>
  <si>
    <t>-1359645359</t>
  </si>
  <si>
    <t>114</t>
  </si>
  <si>
    <t>549141200</t>
  </si>
  <si>
    <t>kování bezpečnostní, klika-klika, R4 ASTRA</t>
  </si>
  <si>
    <t>1050937841</t>
  </si>
  <si>
    <t>115</t>
  </si>
  <si>
    <t>998767101</t>
  </si>
  <si>
    <t>Přesun hmot pro zámečnické konstrukce stanovený z hmotnosti přesunovaného materiálu vodorovná dopravní vzdálenost do 50 m v objektech výšky do 6 m</t>
  </si>
  <si>
    <t>-2131401748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</si>
  <si>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-7181 pro přesun prováděný bez použití mechanizace, tj. za ztížených podmínek, lze použít pouze pro hmotnost materiálu, která se tímto způsobem skutečně přemísťuje. </t>
  </si>
  <si>
    <t>783</t>
  </si>
  <si>
    <t>Dokončovací práce - nátěry</t>
  </si>
  <si>
    <t>116</t>
  </si>
  <si>
    <t>783214101</t>
  </si>
  <si>
    <t>Základní nátěr tesařských konstrukcí jednonásobný syntetický</t>
  </si>
  <si>
    <t>-1538832855</t>
  </si>
  <si>
    <t>117</t>
  </si>
  <si>
    <t>783217101</t>
  </si>
  <si>
    <t>Krycí nátěr tesařských konstrukcí jednonásobný syntetický</t>
  </si>
  <si>
    <t>1510260678</t>
  </si>
  <si>
    <t>118</t>
  </si>
  <si>
    <t>783218111</t>
  </si>
  <si>
    <t>Lazurovací nátěr tesařských konstrukcí dvojnásobný syntetický</t>
  </si>
  <si>
    <t>-1018833363</t>
  </si>
  <si>
    <t>119</t>
  </si>
  <si>
    <t>783315101</t>
  </si>
  <si>
    <t>Mezinátěr zámečnických konstrukcí jednonásobný syntetický standardní</t>
  </si>
  <si>
    <t>-1945047001</t>
  </si>
  <si>
    <t>(0,8+2)*2*0,25"výkres číslo 14</t>
  </si>
  <si>
    <t>120</t>
  </si>
  <si>
    <t>783317101</t>
  </si>
  <si>
    <t>Krycí nátěr (email) zámečnických konstrukcí jednonásobný syntetický standardní</t>
  </si>
  <si>
    <t>435458139</t>
  </si>
  <si>
    <t>121</t>
  </si>
  <si>
    <t>783823135</t>
  </si>
  <si>
    <t>Penetrační nátěr omítek hladkých omítek hladkých, zrnitých tenkovrstvých nebo štukových stupně členitosti 1 a 2 silikonový</t>
  </si>
  <si>
    <t>-1559561044</t>
  </si>
  <si>
    <t>122</t>
  </si>
  <si>
    <t>783827425</t>
  </si>
  <si>
    <t>Krycí (ochranný ) nátěr omítek dvojnásobný hladkých omítek hladkých, zrnitých tenkovrstvých nebo štukových stupně členitosti 1 a 2 silikonový</t>
  </si>
  <si>
    <t>-672727709</t>
  </si>
  <si>
    <t>784</t>
  </si>
  <si>
    <t>Dokončovací práce - malby a tapety</t>
  </si>
  <si>
    <t>123</t>
  </si>
  <si>
    <t>784181001</t>
  </si>
  <si>
    <t>Pačokování jednonásobné v místnostech výšky do 3,80 m</t>
  </si>
  <si>
    <t>1362922726</t>
  </si>
  <si>
    <t>26,925+1,44"položky dílu 6</t>
  </si>
  <si>
    <t>124</t>
  </si>
  <si>
    <t>784181101</t>
  </si>
  <si>
    <t>Penetrace podkladu jednonásobná základní akrylátová v místnostech výšky do 3,80 m</t>
  </si>
  <si>
    <t>1414653406</t>
  </si>
  <si>
    <t>125</t>
  </si>
  <si>
    <t>784221101</t>
  </si>
  <si>
    <t>Malby z malířských směsí otěruvzdorných za sucha dvojnásobné, bílé za sucha otěruvzdorné dobře v místnostech výšky do 3,80 m</t>
  </si>
  <si>
    <t>830319491</t>
  </si>
  <si>
    <t>126</t>
  </si>
  <si>
    <t xml:space="preserve">• Osadit záznamovou a řídící jednotku s funkcí řízení čerpadel a monitoringem všech potřebných signálů : chody , poruchy a signály přepínače ručně/automat čerpadel, vodoměr, chod dávkovacího čerpadla, porucha dávkovacího čerpadla, signalizace nízké hladiny dezinfekce Řídící jednotky budou napojeny do rozvaděčů NN, které jsou osazeny u AŠ2 i VDJ. Záznamová a řídící jednotka musí umět kromě systému SMS zpráv předávat data na webový server, kde budou zálohována a přístupná pro standartní webový prohlížeč provozovateli. Musí také zajistit kompletní vzdálenou parametrizaci bez nutnosti návštěvy lokality </t>
  </si>
  <si>
    <t>kompl</t>
  </si>
  <si>
    <t>-1713074115</t>
  </si>
  <si>
    <t>P</t>
  </si>
  <si>
    <t xml:space="preserve">Poznámka k položce:
•	Osadit záznamovou a řídící jednotku s funkcí řízení čerpadel a monitoringem všech potřebných signálů : chody , poruchy a signály přepínače ručně/automat čerpadel, vodoměr, chod dávkovacího čerpadla, porucha dávkovacího čerpadla, signalizace nízké hladiny dezinfekce
Řídící jednotky budou napojeny do rozvaděčů NN, které jsou osazeny u AŠ2 i VDJ.
Záznamová a řídící jednotka musí umět kromě systému SMS zpráv předávat data na webový server, kde budou zálohována a přístupná pro standartní webový prohlížeč provozovateli. Musí také zajistit kompletní vzdálenou parametrizaci bez nutnosti návštěvy lokality
</t>
  </si>
  <si>
    <t>SO 02 - Věžový vodojem</t>
  </si>
  <si>
    <t>111201101</t>
  </si>
  <si>
    <t>Odstranění křovin a stromů s odstraněním kořenů průměru kmene do 100 mm do sklonu terénu 1 : 5, při celkové ploše do 1 000 m2</t>
  </si>
  <si>
    <t>113021837</t>
  </si>
  <si>
    <t xml:space="preserve">Poznámka k souboru cen:_x000D_
1. Cenu -1104 lze použít jestliže se odstranění stromů a křovin neprovádí na holo. 2. Cena -1101 je určena i pro: a) odstraňování křovin a stromů o průměru kmene do 100 mm z ploch, jejichž celková výměra je větší než 1 000 m2 při sklonu terénu strmějším než 1 : 5; b) LTM při jakékoliv celkové ploše jednotlivě přes 30 m2. 3. V ceně jsou započteny i náklady na případné nutné odklizení křovin a stromů na hromady na vzdálenost do 50 m nebo naložení na dopravní prostředek. 4. Průměr kmenů stromů (křovin) se měří 0,15 m nad přilehlým terénem. 5. Množství jednotek se určí samostatně za každý objekt v m2 plochy rovné součtu půdorysných ploch omezených obalovými křivkami korun jednotlivých stromů a křovin, popř. skupin stromů a křovin, jejichž koruny se půdorysně překrývají. Jestliže by byl zmíněný součet ploch větší než půdorysná plocha staveniště, počítá se pouze s plochou staveniště. </t>
  </si>
  <si>
    <t>111201401</t>
  </si>
  <si>
    <t>Spálení odstraněných křovin a stromů na hromadách průměru kmene do 100 mm pro jakoukoliv plochu</t>
  </si>
  <si>
    <t>2064098626</t>
  </si>
  <si>
    <t xml:space="preserve">Poznámka k souboru cen:_x000D_
1. V ceně jsou započteny i náklady snesení křovin na hromady, přihrnování, očištění spáleniště, uložení popela a zbytků na hromadu. 2. V ceně nejsou započteny náklady na popř. nutné použití kropícího vozu, tyto se oceňují samostatně. 3. Množství jednotek se určí samostatně za každý objekt v m2 půdorysné plochy, z níž byly křoviny a stromy shromážděny. </t>
  </si>
  <si>
    <t>111211131</t>
  </si>
  <si>
    <t>Pálení větví stromů se snášením na hromady listnatých v rovině nebo ve svahu do 1:3, průměru kmene do 30 cm</t>
  </si>
  <si>
    <t>1696708660</t>
  </si>
  <si>
    <t xml:space="preserve">Poznámka k souboru cen:_x000D_
1. V ceně jsou započteny i náklady na snesení klestu na hromady, přihrnování, očištění spáleniště, uložení popela a zbytků na hromadu. 2. V ceně nejsou započteny náklady na případné nutné použití kropícího vozu, tyto se oceňují samostatně. 3. Měrná jednotka je 1 strom. </t>
  </si>
  <si>
    <t>112101101</t>
  </si>
  <si>
    <t>Kácení stromů s odřezáním kmene a s odvětvením listnatých, průměru kmene přes 100 do 300 mm</t>
  </si>
  <si>
    <t>397632210</t>
  </si>
  <si>
    <t xml:space="preserve">Poznámka k souboru cen:_x000D_
1. Ceny lze použít i pro odstranění stromů ze sesuté zeminy, vývratů a polomů. 2. V ceně jsou započteny i náklady na případné nutné odklizení kmene a větví odděleně na vzdálenost do 50 m nebo s naložením na dopravní prostředek. 3. Průměr kmene se měří v místě řezu. 4. Ceny nelze užít v případě, kdy je nutné odstraňování stromu po částech; tyto práce lze oceňovat příslušnými cenami katalogu 823-1 Plochy a úprava území. 5. Počet stromů při kácení souvislého lesního porostu lze určit podle tabulky uvedené v příloze č. 2. 6. Práce jsou prováděné technikou volného kácení. O volné kácení se jedná v případě, kdy se kácí strom s volným kruhovým prostorem o poloměru minimálně 1,5 násobku výšky káceného stromu ve všech směrech. </t>
  </si>
  <si>
    <t>112201101</t>
  </si>
  <si>
    <t>Odstranění pařezů s jejich vykopáním, vytrháním nebo odstřelením, s přesekáním kořenů průměru přes 100 do 300 mm</t>
  </si>
  <si>
    <t>-1836333097</t>
  </si>
  <si>
    <t xml:space="preserve">Poznámka k souboru cen:_x000D_
1. Ceny lze použít i pro odstranění pařezů ze sesuté zeminy, vývratů a polomů. 2. V ceně jsou započteny i náklady na případné nutné odklizení pařezů na hromady na vzdálenost do 50 m nebo naložení na dopravní prostředek. 3. Mají-li se odstraňovat pařezy z pokáceného souvislého lesního porostu, lze počet pařezů stanovit s přihlédnutím k tabulce v příloze č. 1. 4. Zásyp jam po pařezech se oceňuje cenami souboru cen 174 20-12 této části katalogu. 5. Průměr pařezu se měří v místě řezu kmene na základě dvojího na sebe kolmého měření a následného zprůměrování naměřených hodnot. </t>
  </si>
  <si>
    <t>1092440124</t>
  </si>
  <si>
    <t>6*6*0,25+3*2*0,25"výkres číslo 2</t>
  </si>
  <si>
    <t xml:space="preserve">15*12*0,2"výkres číslo </t>
  </si>
  <si>
    <t>122201101</t>
  </si>
  <si>
    <t>Odkopávky a prokopávky nezapažené s přehozením výkopku na vzdálenost do 3 m nebo s naložením na dopravní prostředek v hornině tř. 3 do 100 m3</t>
  </si>
  <si>
    <t>-2141382365</t>
  </si>
  <si>
    <t xml:space="preserve">Poznámka k souboru cen:_x000D_
1. Odkopávky a prokopávky v roubených prostorech se oceňují podle čl. 3116 Všeobecných podmínek tohoto katalogu. 2. Odkopávky a prokopávky ve stržích při lesnicko-technických melioracích (LTM) se oceňují cenami do 100 m3 pro jakýkoliv skutečný objem výkopu; ostatní odkopávky a prokopávky při LTM se oceňují při jakémkoliv objemu výkopu přes 100 m3 cenami přes 100 do 1 000 m3. 3. Ceny lze použít i pro vykopávky odpadových jam. 4. Ceny lze použít i pro sejmutí podorničí. Přitom se přihlíží k ustanovení čl. 3112 Všeobecných podmínek tohoto katalogu. </t>
  </si>
  <si>
    <t>9*6*2,2-(1,9*2+5*4,15)*2"výkres číslo stávající vodojem</t>
  </si>
  <si>
    <t>122201109</t>
  </si>
  <si>
    <t>Odkopávky a prokopávky nezapažené s přehozením výkopku na vzdálenost do 3 m nebo s naložením na dopravní prostředek v hornině tř. 3 Příplatek k cenám za lepivost horniny tř. 3</t>
  </si>
  <si>
    <t>78394767</t>
  </si>
  <si>
    <t xml:space="preserve">69,7*0,5"výkres číslo stávající vodojem </t>
  </si>
  <si>
    <t>131301101</t>
  </si>
  <si>
    <t>Hloubení nezapažených jam a zářezů s urovnáním dna do předepsaného profilu a spádu v hornině tř. 4 do 100 m3</t>
  </si>
  <si>
    <t>-90986469</t>
  </si>
  <si>
    <t xml:space="preserve">Poznámka k souboru cen:_x000D_
1. Hloubení jam ve stržích a jam pro základy pro příčná a podélná zpevnění dna a břehů pod obrysem výkopu pro koryta vodotečí při lesnicko-technických melioracích (LTM) zejména vykopávky pro konstrukce těles, stupňů, boků, předprahů, prahů, podháněk, výhonů a pro základy zdí, dlažeb, rovnanin, plůtků a hatí se oceňují cenami příslušnými pro objem výkopů do 100 m3, i když skutečný objem výkopu je větší. 2. Ceny lze použít i pro hloubení nezapažených jam a zářezů pro podzemní vedení, jsou-li tyto práce prováděny z povrchu území. 3. Předepisuje-li projekt hloubit jámy popsané v pozn. č. 1 v hornině 5 až 7 bez použití trhavin, oceňuje se toto hloubení a) v suchu nebo v mokru cenami 138 40-1101, 138 50-1101 a 138 60-1101 Dolamování zapažených nebo nezapažených hloubených vykopávek; b) v tekoucí vodě při jakékoliv její rychlosti individuálně. 4. Hloubení nezapažených jam hloubky přes 16 m se oceňuje individuálně. 5. V cenách jsou započteny i náklady na případné nutné přemístění výkopku ve výkopišti a na přehození výkopku na přilehlém terénu na vzdálenost do 3 m od okraje jámy nebo naložení na dopravní prostředek. 6. Náklady na svislé přemístění výkopku nad 1 m hloubky se určí dle ustanovení článku č. 3161 všeobecných podmínek katalogu. </t>
  </si>
  <si>
    <t>3*2*2"výkres číslo 2</t>
  </si>
  <si>
    <t>131301109</t>
  </si>
  <si>
    <t>Hloubení nezapažených jam a zářezů s urovnáním dna do předepsaného profilu a spádu Příplatek k cenám za lepivost horniny tř. 4</t>
  </si>
  <si>
    <t>938703547</t>
  </si>
  <si>
    <t>Hloubení zapažených jam a zářezů s urovnáním dna do předepsaného profilu a spádu v hornině tř. 4 do 100 m3</t>
  </si>
  <si>
    <t>1799370842</t>
  </si>
  <si>
    <t>6*6*2"výkres číslo 2</t>
  </si>
  <si>
    <t>615588955</t>
  </si>
  <si>
    <t>133201101</t>
  </si>
  <si>
    <t>Hloubení zapažených i nezapažených šachet s případným nutným přemístěním výkopku ve výkopišti v hornině tř. 3 do 100 m3</t>
  </si>
  <si>
    <t>-1233164159</t>
  </si>
  <si>
    <t xml:space="preserve">Poznámka k souboru cen:_x000D_
1. Ceny 10-1101 až 40-1101 jsou určeny jen pro šachty hloubky do 12 m. Šachty větších hloubek se oceňují individuálně. 2. V cenách jsou započteny i náklady na: a) svislé přemístění výkopku, b) urovnání dna do předepsaného profilu a spádu. c) přehození výkopku na přilehlém terénu na vzdálenost do 5 m od hrany šachty nebo naložení na dopravní prostředek. 3. V cenách nejsou započteny náklady na roubení. 4. Pažení šachet bentonitovou suspenzí se oceňuje takto: a) dodání bentonitové suspenze cenou 239 68-1711 Bentonitová suspenze pro pažení rýh pro podzemní stěny – její výroba katalogu 800-2 Zvlášní zakládání objektů; množství v m2 se určí jako součin objemu vyhloubeného prostoru (v m3) a koeficientu 1,667, b) doplnění bentonitové suspenze se ocení cenou 239 68-4111 Doplnění bentonitové suspenze katalogu 800-2 Zvlášní zakládání objektů. 5. Vodorovné přemístění výkopku ze šachet, pažených bentonitovou suspenzí, se oceňuje cenami souboru cen 162 . 0-31 Vodorovné přemístění výkopku z rýh podzemních stěn, vodorovné přemístění znehodnocené bentonitové suspenze se oceňuje cenami souboru cen 162 . . -4 . Vodorovné přemístění znehodnocené suspenze katalogu 800-2 Zvláštní zakládání objektů. </t>
  </si>
  <si>
    <t>0,5*0,5*0,8*18"výkres číslo 5</t>
  </si>
  <si>
    <t>133201109</t>
  </si>
  <si>
    <t>Hloubení zapažených i nezapažených šachet s případným nutným přemístěním výkopku ve výkopišti v hornině tř. 3 Příplatek k cenám za lepivost horniny tř. 3</t>
  </si>
  <si>
    <t>-1070363619</t>
  </si>
  <si>
    <t>760482838</t>
  </si>
  <si>
    <t>6*4*2,25"výkres číslo 2</t>
  </si>
  <si>
    <t>860738053</t>
  </si>
  <si>
    <t>-1184980965</t>
  </si>
  <si>
    <t>6*6*2,25"výkres číslo 2</t>
  </si>
  <si>
    <t>-245097620</t>
  </si>
  <si>
    <t>-1663686223</t>
  </si>
  <si>
    <t>12+72"položky dílu 1</t>
  </si>
  <si>
    <t>-2029445872</t>
  </si>
  <si>
    <t>3,6+12+72-22"položky dílu 1</t>
  </si>
  <si>
    <t>30,000*pi*0,3*0,3"výkres číslo 2</t>
  </si>
  <si>
    <t>162301411</t>
  </si>
  <si>
    <t>Vodorovné přemístění větví, kmenů nebo pařezů s naložením, složením a dopravou do 5000 m kmenů stromů listnatých, průměru přes 100 do 300 mm</t>
  </si>
  <si>
    <t>840867153</t>
  </si>
  <si>
    <t xml:space="preserve">Poznámka k souboru cen:_x000D_
1. Průměr kmene i pařezu se měří v místě řezu. 2. Měrná jednotka je 1 strom. </t>
  </si>
  <si>
    <t>162301421</t>
  </si>
  <si>
    <t>Vodorovné přemístění větví, kmenů nebo pařezů s naložením, složením a dopravou do 5000 m pařezů kmenů, průměru přes 100 do 300 mm</t>
  </si>
  <si>
    <t>-186892586</t>
  </si>
  <si>
    <t>162301911</t>
  </si>
  <si>
    <t>Vodorovné přemístění větví, kmenů nebo pařezů s naložením, složením a dopravou Příplatek k cenám za každých dalších i započatých 5000 m přes 5000 m kmenů stromů listnatých, o průměru přes 100 do 300 mm</t>
  </si>
  <si>
    <t>1455745869</t>
  </si>
  <si>
    <t>162301921</t>
  </si>
  <si>
    <t>Vodorovné přemístění větví, kmenů nebo pařezů s naložením, složením a dopravou Příplatek k cenám za každých dalších i započatých 5000 m přes 5000 m pařezů kmenů, průměru přes 100 do 300 mm</t>
  </si>
  <si>
    <t>-300287694</t>
  </si>
  <si>
    <t>162309999</t>
  </si>
  <si>
    <t>Poplatek za likvidaci smýcených křovin a stromů, pařezů, větví atd.</t>
  </si>
  <si>
    <t>-1275274852</t>
  </si>
  <si>
    <t>1869767057</t>
  </si>
  <si>
    <t>-740315135</t>
  </si>
  <si>
    <t>1249457247</t>
  </si>
  <si>
    <t>(6*6-5*5)*2"výkres číslo 2</t>
  </si>
  <si>
    <t>715730109</t>
  </si>
  <si>
    <t>10,5/0,2"výkres číslo 2</t>
  </si>
  <si>
    <t xml:space="preserve">15*12"výkres číslo </t>
  </si>
  <si>
    <t>181411122</t>
  </si>
  <si>
    <t>Založení trávníku na půdě předem připravené plochy do 1000 m2 výsevem včetně utažení lučního na svahu přes 1:5 do 1:2</t>
  </si>
  <si>
    <t>598049444</t>
  </si>
  <si>
    <t>005724740</t>
  </si>
  <si>
    <t>osivo směs travní krajinná - svahová</t>
  </si>
  <si>
    <t>152354187</t>
  </si>
  <si>
    <t>232,5*0,025 'Přepočtené koeficientem množství</t>
  </si>
  <si>
    <t>181951102</t>
  </si>
  <si>
    <t>Úprava pláně vyrovnáním výškových rozdílů v hornině tř. 1 až 4 se zhutněním</t>
  </si>
  <si>
    <t>1243373069</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</si>
  <si>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(berem) šířky do 3 m přerušujících svahy, pro urovnání dna silničních a železničních příkopů pro jakoukoliv šířku dna; toto urovnání se oceňuje cenami souboru cen 182 .0-1 Svahování. 3. Urovnání ploch ve sklonu přes 1 : 5 se oceňuje cenami souboru cen 182 . 0-11 Svahování trvalých svahů do projektovaných profilů. 4. Náklady na urovnání dna a stěn při čištění příkopů pozemních komunikací jsou započteny v cenách souborů cen 938 90-2 . Čištění příkopů komunikací v suchu nebo ve vodě části A02 Zemní práce pro objekty oborů 821 až 828. 5. Míru zhutnění určuje projekt. Ceny se zhutněním jsou určeny pro jakoukoliv míru zhutnění. </t>
  </si>
  <si>
    <t>5*5"výkres číslo 2</t>
  </si>
  <si>
    <t>211531111</t>
  </si>
  <si>
    <t>Výplň kamenivem do rýh odvodňovacích žeber nebo trativodů bez zhutnění, s úpravou povrchu výplně kamenivem hrubým drceným frakce 16 až 63 mm</t>
  </si>
  <si>
    <t>1706172417</t>
  </si>
  <si>
    <t xml:space="preserve">Poznámka k souboru cen:_x000D_
1. V ceně 51-1111 jsou započteny i náklady na průduchy vytvořené z lomového kamene. 2. V cenách 52-1111 až 58-1111 nejsou započteny náklady na zřízení průduchů; tyto práce se oceňují cenami: a) souboru cen 212 71-11 Trativody z trub z prostého betonu bez lože, b) souboru cen 212 75-5 . Trativody bez lože z drenážních trubek. 3. Množství měrných jednotek se určuje v m3 vyplňovaného prostoru. Objem potrubí a lože se do vyplňovaného prostoru nezapočítává. </t>
  </si>
  <si>
    <t>226212213</t>
  </si>
  <si>
    <t>Vrty velkoprofilové svislé zapažené D do 650 mm hl do 10 m hor. III</t>
  </si>
  <si>
    <t>689379285</t>
  </si>
  <si>
    <t>5*6"výkres číslo 2</t>
  </si>
  <si>
    <t>227211113</t>
  </si>
  <si>
    <t>Odpažení velkoprofilových vrtů průměru přes 550 do 650 mm</t>
  </si>
  <si>
    <t>-859612168</t>
  </si>
  <si>
    <t>231212112</t>
  </si>
  <si>
    <t>Zřízení výplně pilot zapažených s vytažením pažnic z vrtu svislých z betonu železového, v hl od 0 do 10 m, při průměru piloty přes 450 do 650 mm</t>
  </si>
  <si>
    <t>1865187063</t>
  </si>
  <si>
    <t xml:space="preserve">Poznámka k souboru cen:_x000D_
1. V cenách jsou započteny i náklady na vytažení pažnic. 2. Ceny neobsahují náklady na dodání výplně, tyto se oceňují podle ustanovení poznámky 1. a 3. souboru cen 231 1 . - Zřízení výplně pilot bez vytažení pažnic. 3. Množství měrných jednotek se určuje v m3 objemu výplně piloty. 4. Pokud je výplň dodávána přímo na místo zabudování nebo do prostoru technologické manipulace, její hmotnost se nezapočítává do přesunu hmot. </t>
  </si>
  <si>
    <t>589329090</t>
  </si>
  <si>
    <t>směs pro beton třída C 20/25 X0, XC2 kamenivo do 16 mm</t>
  </si>
  <si>
    <t>-1665663830</t>
  </si>
  <si>
    <t>231611114</t>
  </si>
  <si>
    <t>Výztuž pilot betonovaných do země z oceli 10 505 (R)</t>
  </si>
  <si>
    <t>-751172971</t>
  </si>
  <si>
    <t xml:space="preserve">Poznámka k souboru cen:_x000D_
1. Ceny lze použít i pro zřízení armokošů. 2. V cenách nejsou započteny náklady na uložení výztuže a nastavení armokošů; tyto náklady jsou započteny v cenách souboru cen 231 . . - Zřízení výplně pilot z betonu železového, části A01 Zvláštní zakládání objektů. </t>
  </si>
  <si>
    <t>8,482*0,06"výkres číslo 2</t>
  </si>
  <si>
    <t>1016099740</t>
  </si>
  <si>
    <t>5*5*0,15"výkres číslo 2</t>
  </si>
  <si>
    <t>273313511</t>
  </si>
  <si>
    <t>Základy z betonu prostého desky z betonu kamenem neprokládaného tř. C 12/15</t>
  </si>
  <si>
    <t>-1472541445</t>
  </si>
  <si>
    <t>5*5*0,1"výkres číslo 2</t>
  </si>
  <si>
    <t>275321511</t>
  </si>
  <si>
    <t>Základy z betonu železového (bez výztuže) patky z betonu bez zvýšených nároků na prostředí tř. C 25/30</t>
  </si>
  <si>
    <t>-2012233060</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</si>
  <si>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t>
  </si>
  <si>
    <t>5*5*2"výkres číslo 2</t>
  </si>
  <si>
    <t>275351215</t>
  </si>
  <si>
    <t>Bednění základových stěn patek svislé nebo šikmé (odkloněné), půdorysně přímé nebo zalomené ve volných nebo zapažených jámách, rýhách, šachtách, včetně případných vzpěr zřízení</t>
  </si>
  <si>
    <t>-1479554940</t>
  </si>
  <si>
    <t>5*4*2"výkres číslo 2</t>
  </si>
  <si>
    <t>348101220</t>
  </si>
  <si>
    <t>Montáž vrat a vrátek k oplocení na sloupky ocelové, plochy jednotlivě přes 2 do 4 m2</t>
  </si>
  <si>
    <t>1022109964</t>
  </si>
  <si>
    <t xml:space="preserve">Poznámka k souboru cen:_x000D_
1. V cenách nejsou započteny náklady na dodávku vrat a vrátek; tyto se oceňují ve specifikaci. </t>
  </si>
  <si>
    <t>1"výkres číslo 5</t>
  </si>
  <si>
    <t>275351216</t>
  </si>
  <si>
    <t>Bednění základových stěn patek svislé nebo šikmé (odkloněné), půdorysně přímé nebo zalomené ve volných nebo zapažených jámách, rýhách, šachtách, včetně případných vzpěr odstranění</t>
  </si>
  <si>
    <t>-359804404</t>
  </si>
  <si>
    <t>275361821</t>
  </si>
  <si>
    <t>Výztuž základů patek z betonářské oceli 10 505 (R)</t>
  </si>
  <si>
    <t>775746349</t>
  </si>
  <si>
    <t xml:space="preserve">Poznámka k souboru cen:_x000D_
1. Ceny platí pro desky rovné, s náběhy, hřibové nebo upnuté do žeber včetně výztuže těchto žeber. </t>
  </si>
  <si>
    <t>50*0,1"výkres číslo 2</t>
  </si>
  <si>
    <t>338121123</t>
  </si>
  <si>
    <t>Osazování sloupků a vzpěr plotových železobetonových se zabetonováním patky betonem tř. B 7,5, o objemu do 0,15 m3</t>
  </si>
  <si>
    <t>-253970583</t>
  </si>
  <si>
    <t xml:space="preserve">Poznámka k souboru cen:_x000D_
1. V cenách nejsou započteny náklady na sloupky a vzpěry. Jejich dodání se oceňuje ve specifikaci. </t>
  </si>
  <si>
    <t>18"výkres číslo 5</t>
  </si>
  <si>
    <t>592325350</t>
  </si>
  <si>
    <t>patka plotová 25x25x80 cm průběžná</t>
  </si>
  <si>
    <t>1090696901</t>
  </si>
  <si>
    <t>338171121</t>
  </si>
  <si>
    <t>Osazování sloupků a vzpěr plotových ocelových trubkových nebo profilovaných výšky do 2,60 m se zalitím cementovou maltou do vynechaných otvorů</t>
  </si>
  <si>
    <t>-542286150</t>
  </si>
  <si>
    <t xml:space="preserve">Poznámka k souboru cen:_x000D_
1. Ceny lze použít i pro zalití (zabetonování) vzpěr rohových sloupků. 2. V cenách nejsou započteny náklady na sloupky a vzpěry. Jejich dodání se oceňuje ve specifikaci. 3. Výškou sloupku se rozumí jeho délka před osazením. 4. Montáž pletiva se oceňuje cenami souboru cen 348 17 Osazení oplocení. 5. V cenách osazování do zemního vrutu je započten i štěrk fixující sloupek. </t>
  </si>
  <si>
    <t>6+8+8+6"výkres číslo 5</t>
  </si>
  <si>
    <t>553422540</t>
  </si>
  <si>
    <t>sloupek plotový průběžný pozinkovaný a komaxitový 2250/38x1,5 mm</t>
  </si>
  <si>
    <t>-233628947</t>
  </si>
  <si>
    <t>12"výkres číslo 5</t>
  </si>
  <si>
    <t>553422620</t>
  </si>
  <si>
    <t>sloupek plotový koncový pozinkovaný a komaxitový 2350/48x1,5 mm</t>
  </si>
  <si>
    <t>-24398347</t>
  </si>
  <si>
    <t>6"výkres číslo 5</t>
  </si>
  <si>
    <t>553422720</t>
  </si>
  <si>
    <t>vzpěra plotová 38x1,5 mm včetně krytky s uchem, 2000 mm</t>
  </si>
  <si>
    <t>1487158179</t>
  </si>
  <si>
    <t>10"výkres číslo 5</t>
  </si>
  <si>
    <t>553423211</t>
  </si>
  <si>
    <t>branka vchodová kovová 1500 x 2000 mm</t>
  </si>
  <si>
    <t>-872812087</t>
  </si>
  <si>
    <t>1,000"výkres číslo 5</t>
  </si>
  <si>
    <t>348121221</t>
  </si>
  <si>
    <t>Montáž podhrabových desek na ocelové sloupky, délky desek přes 2 do 3 m</t>
  </si>
  <si>
    <t>1004677923</t>
  </si>
  <si>
    <t xml:space="preserve">Poznámka k souboru cen:_x000D_
1. V cenách jsou započteny i náklady na montáž a dodávku držáků desek. 2. V cenách nejsou započteny náklady na dodávku desky; tyto se oceňují ve specifikaci. </t>
  </si>
  <si>
    <t>4+4+5+5"výkres číslo 5</t>
  </si>
  <si>
    <t>592331140</t>
  </si>
  <si>
    <t>deska plotová betonová podhrabová šedá 250x5x38 cm</t>
  </si>
  <si>
    <t>695243984</t>
  </si>
  <si>
    <t>348401130</t>
  </si>
  <si>
    <t>Osazení oplocení ze strojového pletiva s napínacími dráty do 15 st. sklonu svahu, výšky přes 1,6 do 2,0 m</t>
  </si>
  <si>
    <t>1355817227</t>
  </si>
  <si>
    <t xml:space="preserve">Poznámka k souboru cen:_x000D_
1. V cenách nejsou započteny náklady na dodávku pletiva a drátů, tyto se oceňují ve specifikaci. </t>
  </si>
  <si>
    <t>10+10+13+13"výkres číslo 5</t>
  </si>
  <si>
    <t>313275140</t>
  </si>
  <si>
    <t>pletivo drátěné plastifikované se čtvercovými oky 55 mm/2,5 mm, 175 cm</t>
  </si>
  <si>
    <t>-860305519</t>
  </si>
  <si>
    <t>46*1,05</t>
  </si>
  <si>
    <t>880801501</t>
  </si>
  <si>
    <t>-390618011</t>
  </si>
  <si>
    <t>880801502</t>
  </si>
  <si>
    <t>Realizační dokumentace VDJ – celkové řešení včetně založení, geologického posudku a statického posouzení - 2xtištěné paré, 1xelektronicky CD</t>
  </si>
  <si>
    <t>kpl</t>
  </si>
  <si>
    <t>-641483831</t>
  </si>
  <si>
    <t>950501501</t>
  </si>
  <si>
    <t>Demontáž a likvidace stávajícího odradonovacího zařízení, rozvodů a instalací stávajícího vodojemu</t>
  </si>
  <si>
    <t>1272952446</t>
  </si>
  <si>
    <t xml:space="preserve">1"výkres číslo stávající vodojem </t>
  </si>
  <si>
    <t>962052211</t>
  </si>
  <si>
    <t>Bourání zdiva železobetonového nadzákladového, objemu přes 1 m3</t>
  </si>
  <si>
    <t>-789010242</t>
  </si>
  <si>
    <t xml:space="preserve">Poznámka k souboru cen:_x000D_
1. Bourání pilířů o průřezu přes 0,36 m2 se oceňuje cenami - 2210 a -2211 jako bourání zdiva nadzákladového železobetonového. </t>
  </si>
  <si>
    <t xml:space="preserve">(1,9+5+3,35)*2*0,4*2"výkres číslo stávající vodojem </t>
  </si>
  <si>
    <t>963051113</t>
  </si>
  <si>
    <t>Bourání železobetonových stropů deskových, tl. přes 80 mm</t>
  </si>
  <si>
    <t>-384353669</t>
  </si>
  <si>
    <t xml:space="preserve">Poznámka k souboru cen:_x000D_
1. Cenu -1313 lze použít i pro bourání bedničkových stropů. Množství jednotek se určuje v m3 včetně dutin. </t>
  </si>
  <si>
    <t xml:space="preserve">(1,9*2+5*4,15)*0,25"výkres číslo stávající vodojem </t>
  </si>
  <si>
    <t>966071711</t>
  </si>
  <si>
    <t>Bourání plotových sloupků a vzpěr ocelových trubkových nebo profilovaných výšky do 2,50 m zabetonovaných</t>
  </si>
  <si>
    <t>-232117096</t>
  </si>
  <si>
    <t>966071821</t>
  </si>
  <si>
    <t>Rozebrání oplocení z pletiva drátěného se čtvercovými oky, výšky do 1,6 m</t>
  </si>
  <si>
    <t>822827632</t>
  </si>
  <si>
    <t xml:space="preserve">Poznámka k souboru cen:_x000D_
1. V cenách nejsou započteny náklady na demontáž sloupků. </t>
  </si>
  <si>
    <t>966073810</t>
  </si>
  <si>
    <t>Rozebrání vrat a vrátek k oplocení plochy jednotlivě do 2 m2</t>
  </si>
  <si>
    <t>545348609</t>
  </si>
  <si>
    <t>997013111</t>
  </si>
  <si>
    <t>Vnitrostaveništní doprava suti a vybouraných hmot vodorovně do 50 m svisle s použitím mechanizace pro budovy a haly výšky do 6 m</t>
  </si>
  <si>
    <t>1493660610</t>
  </si>
  <si>
    <t xml:space="preserve">Poznámka k souboru cen:_x000D_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užije se pro ocenění dopravy suti cena -3111 (pro nejmenší výšku, tj. 6 m). 3. Montáž, demontáž a pronájem shozu se ocení cenami souboru cen 997 01-33 Shoz suti. 4. Ceny -3151 až -3162 lze použít v případě, kdy dochází ke ztížení dopravy suti např. tím, že není možné instalovat jeřáb. </t>
  </si>
  <si>
    <t>997013509</t>
  </si>
  <si>
    <t>Odvoz suti a vybouraných hmot na skládku nebo meziskládku se složením, na vzdálenost Příplatek k ceně za každý další i započatý 1 km přes 1 km</t>
  </si>
  <si>
    <t>-767421275</t>
  </si>
  <si>
    <t xml:space="preserve">Poznámka k souboru cen:_x000D_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</si>
  <si>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55,559*9 'Přepočtené koeficientem množství</t>
  </si>
  <si>
    <t>997013511</t>
  </si>
  <si>
    <t>Odvoz suti a vybouraných hmot z meziskládky na skládku s naložením a se složením, na vzdálenost do 1 km</t>
  </si>
  <si>
    <t>-1364380776</t>
  </si>
  <si>
    <t xml:space="preserve">Poznámka k souboru cen:_x000D_
1. Délka odvozu suti je vzdálenost od místa naložení suti na dopravní prostředek na meziskládce až po místo složení na určené skládce. 2. V ceně jsou započteny i náklady na naložení suti na dopravní prostředek a její složení na skládku. 3. Cena je určena pro odvoz suti na skládku jakýmkoliv způsobem silniční dopravy (i prostřednictvím kontejnerů). 4. Příplatek k ceně za každý další i započatý 1 km přes 1 km se oceňuje cenou 997 01-3509. </t>
  </si>
  <si>
    <t>997013802</t>
  </si>
  <si>
    <t>Poplatek za uložení stavebního odpadu na skládce (skládkovné) železobetonového</t>
  </si>
  <si>
    <t>1818946491</t>
  </si>
  <si>
    <t xml:space="preserve">Poznámka k souboru cen:_x000D_
1. Ceny uvedené v souboru lze po dohodě upravit podle místních podmínek.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</si>
  <si>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998011001</t>
  </si>
  <si>
    <t>Přesun hmot pro budovy občanské výstavby, bydlení, výrobu a služby s nosnou svislou konstrukcí zděnou z cihel, tvárnic nebo kamene vodorovná dopravní vzdálenost do 100 m pro budovy výšky do 6 m</t>
  </si>
  <si>
    <t>1984911135</t>
  </si>
  <si>
    <t xml:space="preserve">Poznámka k souboru cen:_x000D_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t>
  </si>
  <si>
    <t>21-M-03</t>
  </si>
  <si>
    <t xml:space="preserve">• Osadit druhou záznamovou a řídící jednotku s tlakovým snímačem hladiny s rozsahem 26m pro montáž do potrubí u paty VDJ, vodoměr s monitoringem průtoku, měření teploty na několika místech, řízení vytápění Řídící jednotky budou napojeny do rozvaděčů NN, které jsou osazeny u AŠ2 i VDJ. Záznamová a řídící jednotka musí umět kromě systému SMS zpráv předávat data na webový server, kde budou zálohována a přístupná pro standartní webový prohlížeč provozovateli. Musí také zajistit kompletní vzdálenou parametrizaci bez nutnosti návštěvy lokality </t>
  </si>
  <si>
    <t>2053388235</t>
  </si>
  <si>
    <t xml:space="preserve">Poznámka k položce:
•	Osadit druhou záznamovou a řídící jednotku s tlakovým snímačem hladiny s rozsahem 26m pro montáž do potrubí u paty VDJ, vodoměr s monitoringem průtoku, měření teploty na několika místech, řízení vytápění
Řídící jednotky budou napojeny do rozvaděčů NN, které jsou osazeny u AŠ2 i VDJ.
Záznamová a řídící jednotka musí umět kromě systému SMS zpráv předávat data na webový server, kde budou zálohována a přístupná pro standartní webový prohlížeč provozovateli. Musí také zajistit kompletní vzdálenou parametrizaci bez nutnosti návštěvy lokality
</t>
  </si>
  <si>
    <t>SO 03 - Vnitřní rozvod NN</t>
  </si>
  <si>
    <t>01 - Armaturní šachta AŠ2</t>
  </si>
  <si>
    <t xml:space="preserve">    740 - Elektromontáže - zkoušky a revize</t>
  </si>
  <si>
    <t xml:space="preserve">    742 - Elektromontáže - rozvodný systém</t>
  </si>
  <si>
    <t xml:space="preserve">    743 - Elektromontáže - hrubá montáž</t>
  </si>
  <si>
    <t xml:space="preserve">    744 - Elektromontáže - rozvody vodičů měděných</t>
  </si>
  <si>
    <t xml:space="preserve">    746 - Elektromontáže - soubory pro vodiče</t>
  </si>
  <si>
    <t xml:space="preserve">    747 - Elektromontáže - kompletace rozvodů</t>
  </si>
  <si>
    <t xml:space="preserve">    748 - Elektromontáže - osvětlovací zařízení a svítidla</t>
  </si>
  <si>
    <t xml:space="preserve">    751 - Vzduchotechnika</t>
  </si>
  <si>
    <t xml:space="preserve">    22-M - Montáže oznam. a zabezp. zařízení</t>
  </si>
  <si>
    <t xml:space="preserve">    46-M - Zemní práce při extr.mont.pracích</t>
  </si>
  <si>
    <t>740</t>
  </si>
  <si>
    <t>Elektromontáže - zkoušky a revize</t>
  </si>
  <si>
    <t>740991100</t>
  </si>
  <si>
    <t>Celková prohlídka elektrického rozvodu a zařízení do 100 000,- Kč</t>
  </si>
  <si>
    <t>742</t>
  </si>
  <si>
    <t>Elektromontáže - rozvodný systém</t>
  </si>
  <si>
    <t>742311320</t>
  </si>
  <si>
    <t>Montáž skříň pojistková pilíř pro skříň typ RE</t>
  </si>
  <si>
    <t>0001</t>
  </si>
  <si>
    <t>Pillíř kompaktní plastový elektroměrový</t>
  </si>
  <si>
    <t>743</t>
  </si>
  <si>
    <t>Elektromontáže - hrubá montáž</t>
  </si>
  <si>
    <t>743111116</t>
  </si>
  <si>
    <t>Montáž trubka plastová tuhá D 26 mm uložená pevně</t>
  </si>
  <si>
    <t>345710940</t>
  </si>
  <si>
    <t>trubka elektroinstalační tuhá z PVC L 3 m 1532</t>
  </si>
  <si>
    <t>743411111</t>
  </si>
  <si>
    <t>Montáž krabice zapuštěná plastová kruhová typ KU68/2-1902, KO125</t>
  </si>
  <si>
    <t>345715190</t>
  </si>
  <si>
    <t>krabice univerzální z PH KU 68/2-1902s víčkem KO68</t>
  </si>
  <si>
    <t>345715230</t>
  </si>
  <si>
    <t>krabice přístrojová odbočná s víčkem z PH KO97/5</t>
  </si>
  <si>
    <t>744</t>
  </si>
  <si>
    <t>Elektromontáže - rozvody vodičů měděných</t>
  </si>
  <si>
    <t>744411220</t>
  </si>
  <si>
    <t>Montáž kabel Cu sk.2 do 1 kV do 0,20 kg pod omítku stěn</t>
  </si>
  <si>
    <t>341110300</t>
  </si>
  <si>
    <t>kabel silový s Cu jádrem CYKY 3x1,5 mm2</t>
  </si>
  <si>
    <t>744411230</t>
  </si>
  <si>
    <t>Montáž kabel Cu sk.2 do 1 kV do 0,40 kg pod omítku stěn</t>
  </si>
  <si>
    <t>341110360</t>
  </si>
  <si>
    <t>kabel silový s Cu jádrem CYKY 3x2,5 mm2</t>
  </si>
  <si>
    <t>744411240</t>
  </si>
  <si>
    <t>Montáž kabel Cu sk.2 do 1 kV do 0,63 kg pod omítku stěn</t>
  </si>
  <si>
    <t>341111000</t>
  </si>
  <si>
    <t>kabel silový s Cu jádrem CYKY 5x6 mm2</t>
  </si>
  <si>
    <t>341110980</t>
  </si>
  <si>
    <t>kabel silový s Cu jádrem CYKY 5x4 mm2</t>
  </si>
  <si>
    <t>744411250</t>
  </si>
  <si>
    <t>Montáž kabel Cu sk.2 do 1 kV do 1,00 kg pod omítku stěn</t>
  </si>
  <si>
    <t>341110760</t>
  </si>
  <si>
    <t>kabel silový s Cu jádrem CYKY 4x10 mm2</t>
  </si>
  <si>
    <t>746</t>
  </si>
  <si>
    <t>Elektromontáže - soubory pro vodiče</t>
  </si>
  <si>
    <t>746713100</t>
  </si>
  <si>
    <t>Montáž ucpávková vývodka do P 42 pro kabely</t>
  </si>
  <si>
    <t>345724300</t>
  </si>
  <si>
    <t>vývodka ucpávková elektroinstalační</t>
  </si>
  <si>
    <t>747</t>
  </si>
  <si>
    <t>Elektromontáže - kompletace rozvodů</t>
  </si>
  <si>
    <t>747111211</t>
  </si>
  <si>
    <t>Montáž vypínač nástěnný 1-jednopólový prostředí venkovní/mokré</t>
  </si>
  <si>
    <t>345355150</t>
  </si>
  <si>
    <t>spínač jednopólový 10A IP44</t>
  </si>
  <si>
    <t>747161350</t>
  </si>
  <si>
    <t>Montáž zásuvka polozapuštěná šroubové připojení 3P+N+PE se zapojením vodičů</t>
  </si>
  <si>
    <t>358111560</t>
  </si>
  <si>
    <t>zásuvka nepropustná vestavná 32A 400 V 5pól IP44</t>
  </si>
  <si>
    <t>747161523</t>
  </si>
  <si>
    <t>Montáž zásuvka chráněná v krabici šroubové připojení 2P+PE prostředí venkovní, mokré</t>
  </si>
  <si>
    <t>345514850</t>
  </si>
  <si>
    <t>zásuvka krytá pro vlhké prostředí IP44</t>
  </si>
  <si>
    <t>748</t>
  </si>
  <si>
    <t>Elektromontáže - osvětlovací zařízení a svítidla</t>
  </si>
  <si>
    <t>748122114</t>
  </si>
  <si>
    <t>Montáž svítidlo zářivkové průmyslové stropní přisazené 2 zdroje s krytem</t>
  </si>
  <si>
    <t>348332410</t>
  </si>
  <si>
    <t>svítidlo průmyslové zářivkové prachotěsné IP65 2x36W</t>
  </si>
  <si>
    <t>751</t>
  </si>
  <si>
    <t>Vzduchotechnika</t>
  </si>
  <si>
    <t>751111012</t>
  </si>
  <si>
    <t>Mtž vent ax ntl nástěnného základního D do 200 mm</t>
  </si>
  <si>
    <t>429141130</t>
  </si>
  <si>
    <t>ventilátor axiální k montáži na stěnu, IP44</t>
  </si>
  <si>
    <t>747241022</t>
  </si>
  <si>
    <t>Montáž proudových chráničů čtyřpólových nn do 80 A s krytem</t>
  </si>
  <si>
    <t>358892120</t>
  </si>
  <si>
    <t>chránič proudový 4pólový 40/4/030</t>
  </si>
  <si>
    <t>256</t>
  </si>
  <si>
    <t>210100001</t>
  </si>
  <si>
    <t>Ukončení vodičů v rozváděči nebo na přístroji včetně zapojení průřezu žíly do 2,5 mm2</t>
  </si>
  <si>
    <t>210100002</t>
  </si>
  <si>
    <t>Ukončení vodičů v rozváděči nebo na přístroji včetně zapojení průřezu žíly do 6 mm2</t>
  </si>
  <si>
    <t>210120402</t>
  </si>
  <si>
    <t>Montáž jističů jednopólových nn do 25 A s krytem</t>
  </si>
  <si>
    <t>358221090</t>
  </si>
  <si>
    <t>jistič 1pólový-charakteristika B, 10B/1</t>
  </si>
  <si>
    <t>358221110</t>
  </si>
  <si>
    <t>jistič 1pólový-charakteristika B, 16B/1</t>
  </si>
  <si>
    <t>210120452</t>
  </si>
  <si>
    <t>Montáž jističů třípólových nn do 25 A s krytem</t>
  </si>
  <si>
    <t>210190002</t>
  </si>
  <si>
    <t>Montáž rozvodnic běžných oceloplechových nebo plastových do 50 kg</t>
  </si>
  <si>
    <t>357131100</t>
  </si>
  <si>
    <t>rozvodnice nástěnná, průhledné dveře, IP40</t>
  </si>
  <si>
    <t>22-M</t>
  </si>
  <si>
    <t>Montáže oznam. a zabezp. zařízení</t>
  </si>
  <si>
    <t>220330186</t>
  </si>
  <si>
    <t>Montáž spínacích hodin</t>
  </si>
  <si>
    <t>358898290</t>
  </si>
  <si>
    <t>hodiny spínací MAP-16-001-A230 denní</t>
  </si>
  <si>
    <t>46-M</t>
  </si>
  <si>
    <t>Zemní práce při extr.mont.pracích</t>
  </si>
  <si>
    <t>460070163</t>
  </si>
  <si>
    <t>Hloubení nezapažených jam pro základy venkovních rozváděčů ručně v hornině tř 3</t>
  </si>
  <si>
    <t>460120013</t>
  </si>
  <si>
    <t>Zásyp jam ručně v hornině třídy 3</t>
  </si>
  <si>
    <t>460490012</t>
  </si>
  <si>
    <t>Krytí kabelů výstražnou fólií šířky 25 cm</t>
  </si>
  <si>
    <t>460510054</t>
  </si>
  <si>
    <t>Kabelové prostupy z trub plastových do rýhy bez obsypu, průměru do 10 cm</t>
  </si>
  <si>
    <t>345713530</t>
  </si>
  <si>
    <t>trubka elektroinstalační ohebná, HDPE+LDPE pr.75mm</t>
  </si>
  <si>
    <t>460620013</t>
  </si>
  <si>
    <t>Provizorní úprava terénu se zhutněním, v hornině tř 3</t>
  </si>
  <si>
    <t>02 - Přípojka vodojem</t>
  </si>
  <si>
    <t>HZS - Hodinové zúčtovací sazby</t>
  </si>
  <si>
    <t>210100155</t>
  </si>
  <si>
    <t>Ukončení kabelů smršťovací záklopkou nebo páskou se zapojením bez letování žíly do 5x6 mm2</t>
  </si>
  <si>
    <t>210100155-D</t>
  </si>
  <si>
    <t>Demontáž - Ukončení kabelů smršťovací záklopkou nebo páskou se zapojením bez letování žíly do 5x6 mm2</t>
  </si>
  <si>
    <t>210220020</t>
  </si>
  <si>
    <t>Montáž uzemňovacího vedení vodičů FeZn pomocí svorek v zemi páskou do 120 mm2 ve městské zástavbě</t>
  </si>
  <si>
    <t>354420620</t>
  </si>
  <si>
    <t>páska zemnící 30 x 4 mm FeZn</t>
  </si>
  <si>
    <t>210220302</t>
  </si>
  <si>
    <t>Montáž svorek hromosvodných typu ST, SJ, SK, SZ, SR 01, 02 se 3 a více šrouby</t>
  </si>
  <si>
    <t>354419860</t>
  </si>
  <si>
    <t>svorka odbočovací a spojovací SR 2a pro pásek 30x4 mm    FeZn</t>
  </si>
  <si>
    <t>210810017</t>
  </si>
  <si>
    <t>Montáž měděných kabelů CYKY, CYKYD, CYKYDY, NYM, NYY, YSLY 750 V 5x6 mm2 uložených volně</t>
  </si>
  <si>
    <t>171201211</t>
  </si>
  <si>
    <t>Poplatek za uložení odpadu ze sypaniny na skládce (skládkovné)</t>
  </si>
  <si>
    <t>460010011</t>
  </si>
  <si>
    <t>Vytyčení trasy vedení vzdušného silového nn v terénu přehledném</t>
  </si>
  <si>
    <t>km</t>
  </si>
  <si>
    <t>460120016</t>
  </si>
  <si>
    <t>Naložení výkopku ručně z hornin třídy 1až4</t>
  </si>
  <si>
    <t>460200163</t>
  </si>
  <si>
    <t>Hloubení kabelových nezapažených rýh ručně š 35 cm, hl 80 cm, v hornině tř 3</t>
  </si>
  <si>
    <t>460260001</t>
  </si>
  <si>
    <t>Zatažení lana do kanálu nebo tvárnicové trasy</t>
  </si>
  <si>
    <t>460421201</t>
  </si>
  <si>
    <t>Lože kabelů z prohozeného výkopku tl 5 cm nad kabel, bez zakrytí, šířky do 65 cm</t>
  </si>
  <si>
    <t>trubka elektroinstalační ohebná Kopoflex, HDPE+LDPE, pr. 75mm</t>
  </si>
  <si>
    <t>460560163</t>
  </si>
  <si>
    <t>Zásyp rýh ručně šířky 35 cm, hloubky 80 cm, z horniny třídy 3</t>
  </si>
  <si>
    <t>460600023</t>
  </si>
  <si>
    <t>Vodorovné přemístění horniny jakékoliv třídy do 1000 m</t>
  </si>
  <si>
    <t>460600031</t>
  </si>
  <si>
    <t>Příplatek k vodorovnému přemístění horniny za každých dalších 1000 m</t>
  </si>
  <si>
    <t>460680202</t>
  </si>
  <si>
    <t>Vybourání otvorů ve zdivu betonovém plochy do 0,02 m2, tloušťky do 30 cm</t>
  </si>
  <si>
    <t>460680603</t>
  </si>
  <si>
    <t>Vysekání rýh pro montáž trubek a kabelů v cihelných zdech hloubky do 7 cm a šířky do 7 cm</t>
  </si>
  <si>
    <t>460710053</t>
  </si>
  <si>
    <t>Vyplnění a omítnutí rýh ve stěnách hloubky do 7 cm a šířky do 7 cm</t>
  </si>
  <si>
    <t>HZS</t>
  </si>
  <si>
    <t>Hodinové zúčtovací sazby</t>
  </si>
  <si>
    <t>HZS2221</t>
  </si>
  <si>
    <t>Hodinová zúčtovací sazba elektrikář - úprava stávajícího rozvaděče</t>
  </si>
  <si>
    <t>hod</t>
  </si>
  <si>
    <t>262144</t>
  </si>
  <si>
    <t>VON - Vedlejší a ostatní náklady pro objekty SO 01, SO 02, SO 03 a pro výtlačný řád</t>
  </si>
  <si>
    <t>VRN - Vedlejší rozpočtové náklady</t>
  </si>
  <si>
    <t xml:space="preserve">    VRN1 - Průzkumné, geodetické a projektové práce</t>
  </si>
  <si>
    <t xml:space="preserve">    VRN3 - Zařízení staveniště</t>
  </si>
  <si>
    <t xml:space="preserve">    VRN7 - Provozní vlivy</t>
  </si>
  <si>
    <t xml:space="preserve">    VRN9 - Ostatní náklady</t>
  </si>
  <si>
    <t>VRN</t>
  </si>
  <si>
    <t>Vedlejší rozpočtové náklady</t>
  </si>
  <si>
    <t>VRN1</t>
  </si>
  <si>
    <t>Průzkumné, geodetické a projektové práce</t>
  </si>
  <si>
    <t>012203000</t>
  </si>
  <si>
    <t>1024</t>
  </si>
  <si>
    <t>-1048770241</t>
  </si>
  <si>
    <t>012303000</t>
  </si>
  <si>
    <t>-614841009</t>
  </si>
  <si>
    <t>013254000</t>
  </si>
  <si>
    <t>-1261352304</t>
  </si>
  <si>
    <t>VRN3</t>
  </si>
  <si>
    <t>Zařízení staveniště</t>
  </si>
  <si>
    <t>030001000</t>
  </si>
  <si>
    <t>-1293406378</t>
  </si>
  <si>
    <t>Poznámka k položce:
Náklady zařízení staveniště jeho zřízení, provoz, odstranění, zajištění médií (vody, elektřiny apod.) včetně provizorního oplocení staveniště a zabezpečení výkopů. Případně doplnit ještě o např. 1 x sklad pro potřeby stavby, maringotky pro pracovní čety, manipulační plochy, provizorní komunikace a sjezdy atd.</t>
  </si>
  <si>
    <t>VRN7</t>
  </si>
  <si>
    <t>Provozní vlivy</t>
  </si>
  <si>
    <t>072002001</t>
  </si>
  <si>
    <t>-1295312628</t>
  </si>
  <si>
    <t>VRN9</t>
  </si>
  <si>
    <t>Ostatní náklady</t>
  </si>
  <si>
    <t>090001003</t>
  </si>
  <si>
    <t>1591261612</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</si>
  <si>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</si>
  <si>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</si>
  <si>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</si>
  <si>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</si>
  <si>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</si>
  <si>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rPr>
        <sz val="8"/>
        <rFont val="Trebuchet MS"/>
        <charset val="238"/>
      </rP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</si>
  <si>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</si>
  <si>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r>
      <rPr>
        <sz val="8"/>
        <rFont val="Trebuchet MS"/>
        <charset val="238"/>
      </rP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</si>
  <si>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</si>
  <si>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</si>
  <si>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</si>
  <si>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Stavební objekt inženýrský</t>
  </si>
  <si>
    <t>PRO</t>
  </si>
  <si>
    <t>Provozní soubor</t>
  </si>
  <si>
    <t>Vedlejší a ostatní náklady</t>
  </si>
  <si>
    <t>OST</t>
  </si>
  <si>
    <t>Ostatní</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</si>
  <si>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</si>
  <si>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</si>
  <si>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</si>
  <si>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</si>
  <si>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</si>
  <si>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</si>
  <si>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</si>
  <si>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</si>
  <si>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</si>
  <si>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</si>
  <si>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</si>
  <si>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</si>
  <si>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</si>
  <si>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</si>
  <si>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</si>
  <si>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</si>
  <si>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</si>
  <si>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</si>
  <si>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</si>
  <si>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</si>
  <si>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</si>
  <si>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</si>
  <si>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</si>
  <si>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</si>
  <si>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</si>
  <si>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</si>
  <si>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</si>
  <si>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</si>
  <si>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</si>
  <si>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</si>
  <si>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</si>
  <si>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</si>
  <si>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</si>
  <si>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</si>
  <si>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</si>
  <si>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</si>
  <si>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</si>
  <si>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</si>
  <si>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</si>
  <si>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</si>
  <si>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</si>
  <si>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</si>
  <si>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</si>
  <si>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</si>
  <si>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</si>
  <si>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</si>
  <si>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</si>
  <si>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</si>
  <si>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</si>
  <si>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</si>
  <si>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</si>
  <si>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</si>
  <si>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</si>
  <si>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</si>
  <si>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</si>
  <si>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</si>
  <si>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</si>
  <si>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</si>
  <si>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</si>
  <si>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</si>
  <si>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</si>
  <si>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</si>
  <si>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</si>
  <si>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</si>
  <si>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</si>
  <si>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</si>
  <si>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</si>
  <si>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</si>
  <si>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</si>
  <si>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</si>
  <si>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</si>
  <si>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</si>
  <si>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</si>
  <si>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</si>
  <si>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</si>
  <si>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</si>
  <si>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</si>
  <si>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</si>
  <si>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</si>
  <si>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</si>
  <si>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</si>
  <si>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</si>
  <si>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</si>
  <si>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</si>
  <si>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</si>
  <si>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</si>
  <si>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</si>
  <si>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</si>
  <si>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</si>
  <si>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</si>
  <si>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</si>
  <si>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</si>
  <si>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</si>
  <si>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</si>
  <si>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</si>
  <si>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</si>
  <si>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</si>
  <si>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</si>
  <si>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</si>
  <si>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</si>
  <si>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</si>
  <si>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</si>
  <si>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</si>
  <si>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</si>
  <si>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</si>
  <si>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</si>
  <si>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</si>
  <si>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</si>
  <si>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</si>
  <si>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</si>
  <si>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</si>
  <si>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</si>
  <si>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</si>
  <si>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</si>
  <si>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</si>
  <si>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</si>
  <si>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</si>
  <si>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</si>
  <si>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</si>
  <si>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</si>
  <si>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</si>
  <si>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</si>
  <si>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</si>
  <si>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</si>
  <si>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</si>
  <si>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</si>
  <si>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</si>
  <si>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</si>
  <si>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</si>
  <si>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</si>
  <si>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</si>
  <si>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</si>
  <si>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</si>
  <si>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</si>
  <si>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</si>
  <si>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</si>
  <si>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</si>
  <si>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</si>
  <si>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</si>
  <si>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</si>
  <si>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</si>
  <si>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</si>
  <si>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</si>
  <si>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</si>
  <si>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</si>
  <si>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</si>
  <si>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</si>
  <si>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</si>
  <si>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</si>
  <si>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</si>
  <si>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</si>
  <si>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</si>
  <si>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</si>
  <si>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</si>
  <si>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</si>
  <si>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</si>
  <si>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</si>
  <si>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</si>
  <si>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</si>
  <si>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</si>
  <si>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</si>
  <si>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</si>
  <si>
    <t>Vodojem věžový objem 30m3, ocelová konstrukce, včetně technologie a vystrojení viz.PD</t>
  </si>
  <si>
    <t>1"výkres číslo 2 a TZ</t>
  </si>
  <si>
    <t>Dodávka a montáž ovládací kabel TCEKPFLE 3x4x0,8</t>
  </si>
  <si>
    <t>Geodetické práce při provádění stavby - geodet. vytýčení stavby před jejím zahájením, průběžné geodetické zaměřování prováděných prací apod.</t>
  </si>
  <si>
    <t>Geodetické práce po výstavbě - geometrické plány věcných břemen dotčených pozemku v počtu 35 výtisků, geodetické zaměření skutečného provedení stavby na podkladu katastrální mapy (dwg) v počtu 3x tištěno 2x na CDGeodetické práce po výstavbě - geometrické plány věcných břemen dotčených pozemku v počtu 35 výtisků, geodetické zaměření skutečného provedení stavby na podkladu katastrální mapy (dwg) v počtu 3x tištěno 2x na CD</t>
  </si>
  <si>
    <t>Dokumentace skutečného provedení stavby (výkresová a textová) 2x tištěné paré a 1x elektronické na CD</t>
  </si>
  <si>
    <t>Náklady zařízení staveniště jeho zřízení, provoz, odstranění, zajištění médií (vody, elektřiny apod.) včetně provizorního oplocení staveniště a zabezpečení výkopů, sklad pro potřeby stavby, maringotky pro pracovní čety atd.</t>
  </si>
  <si>
    <t>Silniční provoz - dočasné dopravní značení, čištění komunkací, zajištění přístupu a obslužnosti</t>
  </si>
  <si>
    <t>Vytýčení stávajících sítí, zajištění dozoru a kontrol správců sítí, provozní zkoušky apod.</t>
  </si>
  <si>
    <t>Vyplň údaj v rekapitulaci</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</si>
</sst>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51">
    <font>
      <sz val="8"/>
      <name val="Trebuchet MS"/>
      <family val="2"/>
    </font>
    <font>
      <sz val="8"/>
      <color rgb="FF969696"/>
      <name val="Trebuchet MS"/>
    </font>
    <font>
      <sz val="9"/>
      <name val="Trebuchet MS"/>
    </font>
    <font>
      <b/>
      <sz val="12"/>
      <name val="Trebuchet MS"/>
    </font>
    <font>
      <sz val="11"/>
      <name val="Trebuchet MS"/>
    </font>
    <font>
      <sz val="10"/>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FF0000"/>
      <name val="Trebuchet MS"/>
    </font>
    <font>
      <sz val="8"/>
      <color rgb="FF0000A8"/>
      <name val="Trebuchet MS"/>
    </font>
    <font>
      <sz val="8"/>
      <name val="Trebuchet MS"/>
      <charset val="238"/>
    </font>
    <font>
      <sz val="8"/>
      <color rgb="FFFAE682"/>
      <name val="Trebuchet MS"/>
    </font>
    <font>
      <sz val="10"/>
      <color rgb="FF960000"/>
      <name val="Trebuchet MS"/>
    </font>
    <font>
      <u/>
      <sz val="10"/>
      <color theme="10"/>
      <name val="Trebuchet MS"/>
    </font>
    <font>
      <sz val="8"/>
      <color rgb="FF3366FF"/>
      <name val="Trebuchet MS"/>
    </font>
    <font>
      <b/>
      <sz val="16"/>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b/>
      <sz val="11"/>
      <color rgb="FF003366"/>
      <name val="Trebuchet MS"/>
    </font>
    <font>
      <sz val="11"/>
      <color rgb="FF003366"/>
      <name val="Trebuchet MS"/>
    </font>
    <font>
      <b/>
      <sz val="11"/>
      <name val="Trebuchet MS"/>
    </font>
    <font>
      <sz val="11"/>
      <color rgb="FF969696"/>
      <name val="Trebuchet MS"/>
    </font>
    <font>
      <sz val="18"/>
      <color theme="10"/>
      <name val="Wingdings 2"/>
    </font>
    <font>
      <b/>
      <sz val="10"/>
      <color rgb="FF003366"/>
      <name val="Trebuchet MS"/>
    </font>
    <font>
      <sz val="10"/>
      <color rgb="FF969696"/>
      <name val="Trebuchet MS"/>
    </font>
    <font>
      <sz val="10"/>
      <color theme="10"/>
      <name val="Trebuchet MS"/>
    </font>
    <font>
      <b/>
      <sz val="12"/>
      <color rgb="FF800000"/>
      <name val="Trebuchet MS"/>
    </font>
    <font>
      <sz val="9"/>
      <color rgb="FF000000"/>
      <name val="Trebuchet MS"/>
    </font>
    <font>
      <sz val="8"/>
      <color rgb="FF960000"/>
      <name val="Trebuchet MS"/>
    </font>
    <font>
      <b/>
      <sz val="8"/>
      <name val="Trebuchet MS"/>
    </font>
    <font>
      <sz val="7"/>
      <color rgb="FF969696"/>
      <name val="Trebuchet MS"/>
    </font>
    <font>
      <i/>
      <sz val="7"/>
      <color rgb="FF969696"/>
      <name val="Trebuchet MS"/>
    </font>
    <font>
      <sz val="8"/>
      <color rgb="FFFF0000"/>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8">
    <fill>
      <patternFill patternType="none"/>
    </fill>
    <fill>
      <patternFill patternType="gray125"/>
    </fill>
    <fill>
      <patternFill patternType="none"/>
    </fill>
    <fill>
      <patternFill patternType="solid">
        <fgColor rgb="FFFAE682"/>
      </patternFill>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37">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9" fillId="0" borderId="0" applyNumberFormat="0" applyFill="0" applyBorder="0" applyAlignment="0" applyProtection="0"/>
  </cellStyleXfs>
  <cellXfs count="366">
    <xf numFmtId="0" fontId="0" fillId="0" borderId="0" xfId="0"/>
    <xf numFmtId="0" fontId="0" fillId="0" borderId="0" xfId="0" applyAlignment="1" applyProtection="1">
      <alignment horizontal="center" vertical="center"/>
      <protection locked="0"/>
    </xf>
    <xf numFmtId="0" fontId="13" fillId="3" borderId="0" xfId="0" applyFont="1" applyFill="1" applyAlignment="1" applyProtection="1">
      <alignment horizontal="left" vertical="center"/>
    </xf>
    <xf numFmtId="0" fontId="5" fillId="3" borderId="0" xfId="0" applyFont="1" applyFill="1" applyAlignment="1" applyProtection="1">
      <alignment vertical="center"/>
    </xf>
    <xf numFmtId="0" fontId="14" fillId="3" borderId="0" xfId="0" applyFont="1" applyFill="1" applyAlignment="1" applyProtection="1">
      <alignment horizontal="left" vertical="center"/>
    </xf>
    <xf numFmtId="0" fontId="15" fillId="3" borderId="0" xfId="1" applyFont="1" applyFill="1" applyAlignment="1" applyProtection="1">
      <alignment vertical="center"/>
    </xf>
    <xf numFmtId="0" fontId="2" fillId="5" borderId="0" xfId="0" applyFont="1" applyFill="1" applyBorder="1" applyAlignment="1" applyProtection="1">
      <alignment horizontal="left" vertical="center"/>
      <protection locked="0"/>
    </xf>
    <xf numFmtId="0" fontId="8" fillId="0" borderId="0" xfId="0" applyFont="1" applyAlignment="1" applyProtection="1">
      <protection locked="0"/>
    </xf>
    <xf numFmtId="4" fontId="0" fillId="5" borderId="28" xfId="0" applyNumberFormat="1" applyFont="1" applyFill="1" applyBorder="1" applyAlignment="1" applyProtection="1">
      <alignment vertical="center"/>
      <protection locked="0"/>
    </xf>
    <xf numFmtId="0" fontId="0" fillId="0" borderId="0" xfId="0" applyFont="1" applyAlignment="1" applyProtection="1">
      <alignment vertical="center"/>
      <protection locked="0"/>
    </xf>
    <xf numFmtId="0" fontId="9" fillId="0" borderId="0" xfId="0" applyFont="1" applyAlignment="1" applyProtection="1">
      <alignment vertical="center"/>
      <protection locked="0"/>
    </xf>
    <xf numFmtId="0" fontId="10" fillId="0" borderId="0" xfId="0" applyFont="1" applyAlignment="1" applyProtection="1">
      <alignment vertical="center"/>
      <protection locked="0"/>
    </xf>
    <xf numFmtId="4" fontId="41" fillId="5" borderId="28" xfId="0" applyNumberFormat="1" applyFont="1" applyFill="1" applyBorder="1" applyAlignment="1" applyProtection="1">
      <alignment vertical="center"/>
      <protection locked="0"/>
    </xf>
    <xf numFmtId="0" fontId="11" fillId="0" borderId="0" xfId="0" applyFont="1" applyAlignment="1" applyProtection="1">
      <alignment vertical="center"/>
      <protection locked="0"/>
    </xf>
    <xf numFmtId="0" fontId="0" fillId="0" borderId="0" xfId="0" applyAlignment="1" applyProtection="1">
      <alignment vertical="top"/>
      <protection locked="0"/>
    </xf>
    <xf numFmtId="0" fontId="42" fillId="0" borderId="29" xfId="0" applyFont="1" applyBorder="1" applyAlignment="1" applyProtection="1">
      <alignment vertical="center" wrapText="1"/>
      <protection locked="0"/>
    </xf>
    <xf numFmtId="0" fontId="42" fillId="0" borderId="30" xfId="0" applyFont="1" applyBorder="1" applyAlignment="1" applyProtection="1">
      <alignment vertical="center" wrapText="1"/>
      <protection locked="0"/>
    </xf>
    <xf numFmtId="0" fontId="42" fillId="0" borderId="31" xfId="0" applyFont="1" applyBorder="1" applyAlignment="1" applyProtection="1">
      <alignment vertical="center" wrapText="1"/>
      <protection locked="0"/>
    </xf>
    <xf numFmtId="0" fontId="42" fillId="0" borderId="32" xfId="0" applyFont="1" applyBorder="1" applyAlignment="1" applyProtection="1">
      <alignment horizontal="center" vertical="center" wrapText="1"/>
      <protection locked="0"/>
    </xf>
    <xf numFmtId="0" fontId="42" fillId="0" borderId="33" xfId="0" applyFont="1" applyBorder="1" applyAlignment="1" applyProtection="1">
      <alignment horizontal="center" vertical="center" wrapText="1"/>
      <protection locked="0"/>
    </xf>
    <xf numFmtId="0" fontId="42" fillId="0" borderId="32" xfId="0" applyFont="1" applyBorder="1" applyAlignment="1" applyProtection="1">
      <alignment vertical="center" wrapText="1"/>
      <protection locked="0"/>
    </xf>
    <xf numFmtId="0" fontId="42" fillId="0" borderId="33" xfId="0" applyFont="1" applyBorder="1" applyAlignment="1" applyProtection="1">
      <alignment vertical="center" wrapText="1"/>
      <protection locked="0"/>
    </xf>
    <xf numFmtId="0" fontId="44" fillId="0" borderId="1" xfId="0" applyFont="1" applyBorder="1" applyAlignment="1" applyProtection="1">
      <alignment horizontal="left" vertical="center" wrapText="1"/>
      <protection locked="0"/>
    </xf>
    <xf numFmtId="0" fontId="45" fillId="0" borderId="1" xfId="0" applyFont="1" applyBorder="1" applyAlignment="1" applyProtection="1">
      <alignment horizontal="left" vertical="center" wrapText="1"/>
      <protection locked="0"/>
    </xf>
    <xf numFmtId="0" fontId="45" fillId="0" borderId="32" xfId="0" applyFont="1" applyBorder="1" applyAlignment="1" applyProtection="1">
      <alignment vertical="center" wrapText="1"/>
      <protection locked="0"/>
    </xf>
    <xf numFmtId="0" fontId="45" fillId="0" borderId="1" xfId="0" applyFont="1" applyBorder="1" applyAlignment="1" applyProtection="1">
      <alignment vertical="center" wrapText="1"/>
      <protection locked="0"/>
    </xf>
    <xf numFmtId="0" fontId="45" fillId="0" borderId="1" xfId="0" applyFont="1" applyBorder="1" applyAlignment="1" applyProtection="1">
      <alignment vertical="center"/>
      <protection locked="0"/>
    </xf>
    <xf numFmtId="0" fontId="45" fillId="0" borderId="1" xfId="0" applyFont="1" applyBorder="1" applyAlignment="1" applyProtection="1">
      <alignment horizontal="left" vertical="center"/>
      <protection locked="0"/>
    </xf>
    <xf numFmtId="49" fontId="45" fillId="0" borderId="1" xfId="0" applyNumberFormat="1" applyFont="1" applyBorder="1" applyAlignment="1" applyProtection="1">
      <alignment vertical="center" wrapText="1"/>
      <protection locked="0"/>
    </xf>
    <xf numFmtId="0" fontId="42" fillId="0" borderId="35" xfId="0" applyFont="1" applyBorder="1" applyAlignment="1" applyProtection="1">
      <alignment vertical="center" wrapText="1"/>
      <protection locked="0"/>
    </xf>
    <xf numFmtId="0" fontId="46" fillId="0" borderId="34" xfId="0" applyFont="1" applyBorder="1" applyAlignment="1" applyProtection="1">
      <alignment vertical="center" wrapText="1"/>
      <protection locked="0"/>
    </xf>
    <xf numFmtId="0" fontId="42" fillId="0" borderId="36" xfId="0" applyFont="1" applyBorder="1" applyAlignment="1" applyProtection="1">
      <alignment vertical="center" wrapText="1"/>
      <protection locked="0"/>
    </xf>
    <xf numFmtId="0" fontId="42" fillId="0" borderId="1" xfId="0" applyFont="1" applyBorder="1" applyAlignment="1" applyProtection="1">
      <alignment vertical="top"/>
      <protection locked="0"/>
    </xf>
    <xf numFmtId="0" fontId="42" fillId="0" borderId="0" xfId="0" applyFont="1" applyAlignment="1" applyProtection="1">
      <alignment vertical="top"/>
      <protection locked="0"/>
    </xf>
    <xf numFmtId="0" fontId="42" fillId="0" borderId="29" xfId="0" applyFont="1" applyBorder="1" applyAlignment="1" applyProtection="1">
      <alignment horizontal="left" vertical="center"/>
      <protection locked="0"/>
    </xf>
    <xf numFmtId="0" fontId="42" fillId="0" borderId="30" xfId="0" applyFont="1" applyBorder="1" applyAlignment="1" applyProtection="1">
      <alignment horizontal="left" vertical="center"/>
      <protection locked="0"/>
    </xf>
    <xf numFmtId="0" fontId="42" fillId="0" borderId="31" xfId="0" applyFont="1" applyBorder="1" applyAlignment="1" applyProtection="1">
      <alignment horizontal="left" vertical="center"/>
      <protection locked="0"/>
    </xf>
    <xf numFmtId="0" fontId="42" fillId="0" borderId="32" xfId="0" applyFont="1" applyBorder="1" applyAlignment="1" applyProtection="1">
      <alignment horizontal="left" vertical="center"/>
      <protection locked="0"/>
    </xf>
    <xf numFmtId="0" fontId="42" fillId="0" borderId="33" xfId="0" applyFont="1" applyBorder="1" applyAlignment="1" applyProtection="1">
      <alignment horizontal="left" vertical="center"/>
      <protection locked="0"/>
    </xf>
    <xf numFmtId="0" fontId="44" fillId="0" borderId="1" xfId="0" applyFont="1" applyBorder="1" applyAlignment="1" applyProtection="1">
      <alignment horizontal="left" vertical="center"/>
      <protection locked="0"/>
    </xf>
    <xf numFmtId="0" fontId="47" fillId="0" borderId="0" xfId="0" applyFont="1" applyAlignment="1" applyProtection="1">
      <alignment horizontal="left" vertical="center"/>
      <protection locked="0"/>
    </xf>
    <xf numFmtId="0" fontId="44" fillId="0" borderId="34" xfId="0" applyFont="1" applyBorder="1" applyAlignment="1" applyProtection="1">
      <alignment horizontal="left" vertical="center"/>
      <protection locked="0"/>
    </xf>
    <xf numFmtId="0" fontId="44" fillId="0" borderId="34" xfId="0" applyFont="1" applyBorder="1" applyAlignment="1" applyProtection="1">
      <alignment horizontal="center" vertical="center"/>
      <protection locked="0"/>
    </xf>
    <xf numFmtId="0" fontId="47" fillId="0" borderId="34" xfId="0" applyFont="1" applyBorder="1" applyAlignment="1" applyProtection="1">
      <alignment horizontal="left" vertical="center"/>
      <protection locked="0"/>
    </xf>
    <xf numFmtId="0" fontId="48" fillId="0" borderId="1" xfId="0" applyFont="1" applyBorder="1" applyAlignment="1" applyProtection="1">
      <alignment horizontal="left" vertical="center"/>
      <protection locked="0"/>
    </xf>
    <xf numFmtId="0" fontId="45" fillId="0" borderId="0" xfId="0" applyFont="1" applyAlignment="1" applyProtection="1">
      <alignment horizontal="left" vertical="center"/>
      <protection locked="0"/>
    </xf>
    <xf numFmtId="0" fontId="45" fillId="0" borderId="1" xfId="0" applyFont="1" applyBorder="1" applyAlignment="1" applyProtection="1">
      <alignment horizontal="center" vertical="center"/>
      <protection locked="0"/>
    </xf>
    <xf numFmtId="0" fontId="45" fillId="0" borderId="32" xfId="0" applyFont="1" applyBorder="1" applyAlignment="1" applyProtection="1">
      <alignment horizontal="left" vertical="center"/>
      <protection locked="0"/>
    </xf>
    <xf numFmtId="0" fontId="45" fillId="2" borderId="1" xfId="0" applyFont="1" applyFill="1" applyBorder="1" applyAlignment="1" applyProtection="1">
      <alignment horizontal="left" vertical="center"/>
      <protection locked="0"/>
    </xf>
    <xf numFmtId="0" fontId="45" fillId="2" borderId="1" xfId="0" applyFont="1" applyFill="1" applyBorder="1" applyAlignment="1" applyProtection="1">
      <alignment horizontal="center" vertical="center"/>
      <protection locked="0"/>
    </xf>
    <xf numFmtId="0" fontId="42" fillId="0" borderId="35" xfId="0" applyFont="1" applyBorder="1" applyAlignment="1" applyProtection="1">
      <alignment horizontal="left" vertical="center"/>
      <protection locked="0"/>
    </xf>
    <xf numFmtId="0" fontId="46" fillId="0" borderId="34" xfId="0" applyFont="1" applyBorder="1" applyAlignment="1" applyProtection="1">
      <alignment horizontal="left" vertical="center"/>
      <protection locked="0"/>
    </xf>
    <xf numFmtId="0" fontId="42" fillId="0" borderId="36" xfId="0" applyFont="1" applyBorder="1" applyAlignment="1" applyProtection="1">
      <alignment horizontal="left" vertical="center"/>
      <protection locked="0"/>
    </xf>
    <xf numFmtId="0" fontId="42" fillId="0" borderId="1" xfId="0" applyFont="1" applyBorder="1" applyAlignment="1" applyProtection="1">
      <alignment horizontal="left" vertical="center"/>
      <protection locked="0"/>
    </xf>
    <xf numFmtId="0" fontId="46" fillId="0" borderId="1" xfId="0" applyFont="1" applyBorder="1" applyAlignment="1" applyProtection="1">
      <alignment horizontal="left" vertical="center"/>
      <protection locked="0"/>
    </xf>
    <xf numFmtId="0" fontId="47" fillId="0" borderId="1" xfId="0" applyFont="1" applyBorder="1" applyAlignment="1" applyProtection="1">
      <alignment horizontal="left" vertical="center"/>
      <protection locked="0"/>
    </xf>
    <xf numFmtId="0" fontId="45" fillId="0" borderId="34" xfId="0" applyFont="1" applyBorder="1" applyAlignment="1" applyProtection="1">
      <alignment horizontal="left" vertical="center"/>
      <protection locked="0"/>
    </xf>
    <xf numFmtId="0" fontId="42" fillId="0" borderId="1" xfId="0" applyFont="1" applyBorder="1" applyAlignment="1" applyProtection="1">
      <alignment horizontal="left" vertical="center" wrapText="1"/>
      <protection locked="0"/>
    </xf>
    <xf numFmtId="0" fontId="45" fillId="0" borderId="1" xfId="0" applyFont="1" applyBorder="1" applyAlignment="1" applyProtection="1">
      <alignment horizontal="center" vertical="center" wrapText="1"/>
      <protection locked="0"/>
    </xf>
    <xf numFmtId="0" fontId="42" fillId="0" borderId="29" xfId="0" applyFont="1" applyBorder="1" applyAlignment="1" applyProtection="1">
      <alignment horizontal="left" vertical="center" wrapText="1"/>
      <protection locked="0"/>
    </xf>
    <xf numFmtId="0" fontId="42" fillId="0" borderId="30" xfId="0" applyFont="1" applyBorder="1" applyAlignment="1" applyProtection="1">
      <alignment horizontal="left" vertical="center" wrapText="1"/>
      <protection locked="0"/>
    </xf>
    <xf numFmtId="0" fontId="42" fillId="0" borderId="31" xfId="0" applyFont="1" applyBorder="1" applyAlignment="1" applyProtection="1">
      <alignment horizontal="left" vertical="center" wrapText="1"/>
      <protection locked="0"/>
    </xf>
    <xf numFmtId="0" fontId="42" fillId="0" borderId="32" xfId="0" applyFont="1" applyBorder="1" applyAlignment="1" applyProtection="1">
      <alignment horizontal="left" vertical="center" wrapText="1"/>
      <protection locked="0"/>
    </xf>
    <xf numFmtId="0" fontId="42" fillId="0" borderId="33" xfId="0" applyFont="1" applyBorder="1" applyAlignment="1" applyProtection="1">
      <alignment horizontal="left" vertical="center" wrapText="1"/>
      <protection locked="0"/>
    </xf>
    <xf numFmtId="0" fontId="47" fillId="0" borderId="32" xfId="0" applyFont="1" applyBorder="1" applyAlignment="1" applyProtection="1">
      <alignment horizontal="left" vertical="center" wrapText="1"/>
      <protection locked="0"/>
    </xf>
    <xf numFmtId="0" fontId="47" fillId="0" borderId="33" xfId="0" applyFont="1" applyBorder="1" applyAlignment="1" applyProtection="1">
      <alignment horizontal="left" vertical="center" wrapText="1"/>
      <protection locked="0"/>
    </xf>
    <xf numFmtId="0" fontId="45" fillId="0" borderId="32" xfId="0" applyFont="1" applyBorder="1" applyAlignment="1" applyProtection="1">
      <alignment horizontal="left" vertical="center" wrapText="1"/>
      <protection locked="0"/>
    </xf>
    <xf numFmtId="0" fontId="45" fillId="0" borderId="33" xfId="0" applyFont="1" applyBorder="1" applyAlignment="1" applyProtection="1">
      <alignment horizontal="left" vertical="center" wrapText="1"/>
      <protection locked="0"/>
    </xf>
    <xf numFmtId="0" fontId="45" fillId="0" borderId="33" xfId="0" applyFont="1" applyBorder="1" applyAlignment="1" applyProtection="1">
      <alignment horizontal="left" vertical="center"/>
      <protection locked="0"/>
    </xf>
    <xf numFmtId="0" fontId="45" fillId="0" borderId="35" xfId="0" applyFont="1" applyBorder="1" applyAlignment="1" applyProtection="1">
      <alignment horizontal="left" vertical="center" wrapText="1"/>
      <protection locked="0"/>
    </xf>
    <xf numFmtId="0" fontId="45" fillId="0" borderId="34" xfId="0" applyFont="1" applyBorder="1" applyAlignment="1" applyProtection="1">
      <alignment horizontal="left" vertical="center" wrapText="1"/>
      <protection locked="0"/>
    </xf>
    <xf numFmtId="0" fontId="45" fillId="0" borderId="36" xfId="0" applyFont="1" applyBorder="1" applyAlignment="1" applyProtection="1">
      <alignment horizontal="left" vertical="center" wrapText="1"/>
      <protection locked="0"/>
    </xf>
    <xf numFmtId="0" fontId="45" fillId="0" borderId="1" xfId="0" applyFont="1" applyBorder="1" applyAlignment="1" applyProtection="1">
      <alignment horizontal="left" vertical="top"/>
      <protection locked="0"/>
    </xf>
    <xf numFmtId="0" fontId="45" fillId="0" borderId="1" xfId="0" applyFont="1" applyBorder="1" applyAlignment="1" applyProtection="1">
      <alignment horizontal="center" vertical="top"/>
      <protection locked="0"/>
    </xf>
    <xf numFmtId="0" fontId="45" fillId="0" borderId="35" xfId="0" applyFont="1" applyBorder="1" applyAlignment="1" applyProtection="1">
      <alignment horizontal="left" vertical="center"/>
      <protection locked="0"/>
    </xf>
    <xf numFmtId="0" fontId="45" fillId="0" borderId="36" xfId="0" applyFont="1" applyBorder="1" applyAlignment="1" applyProtection="1">
      <alignment horizontal="left" vertical="center"/>
      <protection locked="0"/>
    </xf>
    <xf numFmtId="0" fontId="47" fillId="0" borderId="0" xfId="0" applyFont="1" applyAlignment="1" applyProtection="1">
      <alignment vertical="center"/>
      <protection locked="0"/>
    </xf>
    <xf numFmtId="0" fontId="44" fillId="0" borderId="1" xfId="0" applyFont="1" applyBorder="1" applyAlignment="1" applyProtection="1">
      <alignment vertical="center"/>
      <protection locked="0"/>
    </xf>
    <xf numFmtId="0" fontId="47" fillId="0" borderId="34" xfId="0" applyFont="1" applyBorder="1" applyAlignment="1" applyProtection="1">
      <alignment vertical="center"/>
      <protection locked="0"/>
    </xf>
    <xf numFmtId="0" fontId="44" fillId="0" borderId="34" xfId="0" applyFont="1" applyBorder="1" applyAlignment="1" applyProtection="1">
      <alignment vertical="center"/>
      <protection locked="0"/>
    </xf>
    <xf numFmtId="0" fontId="0" fillId="0" borderId="1" xfId="0" applyBorder="1" applyAlignment="1" applyProtection="1">
      <alignment vertical="top"/>
      <protection locked="0"/>
    </xf>
    <xf numFmtId="49" fontId="45" fillId="0" borderId="1" xfId="0" applyNumberFormat="1" applyFont="1" applyBorder="1" applyAlignment="1" applyProtection="1">
      <alignment horizontal="left" vertical="center"/>
      <protection locked="0"/>
    </xf>
    <xf numFmtId="0" fontId="0" fillId="0" borderId="34" xfId="0" applyBorder="1" applyAlignment="1" applyProtection="1">
      <alignment vertical="top"/>
      <protection locked="0"/>
    </xf>
    <xf numFmtId="0" fontId="44" fillId="0" borderId="34" xfId="0" applyFont="1" applyBorder="1" applyAlignment="1" applyProtection="1">
      <alignment horizontal="left"/>
      <protection locked="0"/>
    </xf>
    <xf numFmtId="0" fontId="47" fillId="0" borderId="34" xfId="0" applyFont="1" applyBorder="1" applyAlignment="1" applyProtection="1">
      <protection locked="0"/>
    </xf>
    <xf numFmtId="0" fontId="42" fillId="0" borderId="32" xfId="0" applyFont="1" applyBorder="1" applyAlignment="1" applyProtection="1">
      <alignment vertical="top"/>
      <protection locked="0"/>
    </xf>
    <xf numFmtId="0" fontId="42" fillId="0" borderId="33" xfId="0" applyFont="1" applyBorder="1" applyAlignment="1" applyProtection="1">
      <alignment vertical="top"/>
      <protection locked="0"/>
    </xf>
    <xf numFmtId="0" fontId="42" fillId="0" borderId="1" xfId="0" applyFont="1" applyBorder="1" applyAlignment="1" applyProtection="1">
      <alignment horizontal="center" vertical="center"/>
      <protection locked="0"/>
    </xf>
    <xf numFmtId="0" fontId="42" fillId="0" borderId="1" xfId="0" applyFont="1" applyBorder="1" applyAlignment="1" applyProtection="1">
      <alignment horizontal="left" vertical="top"/>
      <protection locked="0"/>
    </xf>
    <xf numFmtId="0" fontId="42" fillId="0" borderId="35" xfId="0" applyFont="1" applyBorder="1" applyAlignment="1" applyProtection="1">
      <alignment vertical="top"/>
      <protection locked="0"/>
    </xf>
    <xf numFmtId="0" fontId="42" fillId="0" borderId="34" xfId="0" applyFont="1" applyBorder="1" applyAlignment="1" applyProtection="1">
      <alignment vertical="top"/>
      <protection locked="0"/>
    </xf>
    <xf numFmtId="0" fontId="42" fillId="0" borderId="36" xfId="0" applyFont="1" applyBorder="1" applyAlignment="1" applyProtection="1">
      <alignment vertical="top"/>
      <protection locked="0"/>
    </xf>
    <xf numFmtId="49" fontId="2" fillId="5" borderId="0" xfId="0" applyNumberFormat="1" applyFont="1" applyFill="1" applyBorder="1" applyAlignment="1" applyProtection="1">
      <alignment horizontal="left" vertical="center"/>
      <protection locked="0"/>
    </xf>
    <xf numFmtId="0" fontId="0" fillId="0" borderId="28" xfId="0" applyFont="1" applyBorder="1" applyAlignment="1" applyProtection="1">
      <alignment horizontal="left" vertical="center" wrapText="1"/>
    </xf>
    <xf numFmtId="49" fontId="2" fillId="5" borderId="0" xfId="0" applyNumberFormat="1" applyFont="1" applyFill="1" applyBorder="1" applyAlignment="1" applyProtection="1">
      <alignment horizontal="left" vertical="center"/>
      <protection locked="0"/>
    </xf>
    <xf numFmtId="0" fontId="43" fillId="0" borderId="1" xfId="0" applyFont="1" applyBorder="1" applyAlignment="1" applyProtection="1">
      <alignment horizontal="center" vertical="center" wrapText="1"/>
      <protection locked="0"/>
    </xf>
    <xf numFmtId="0" fontId="45" fillId="0" borderId="1" xfId="0" applyFont="1" applyBorder="1" applyAlignment="1" applyProtection="1">
      <alignment horizontal="left" vertical="top"/>
      <protection locked="0"/>
    </xf>
    <xf numFmtId="0" fontId="45" fillId="0" borderId="1" xfId="0" applyFont="1" applyBorder="1" applyAlignment="1" applyProtection="1">
      <alignment horizontal="left" vertical="center"/>
      <protection locked="0"/>
    </xf>
    <xf numFmtId="0" fontId="45" fillId="0" borderId="1" xfId="0" applyFont="1" applyBorder="1" applyAlignment="1" applyProtection="1">
      <alignment horizontal="left" vertical="center" wrapText="1"/>
      <protection locked="0"/>
    </xf>
    <xf numFmtId="49" fontId="45" fillId="0" borderId="1" xfId="0" applyNumberFormat="1" applyFont="1" applyBorder="1" applyAlignment="1" applyProtection="1">
      <alignment horizontal="left" vertical="center" wrapText="1"/>
      <protection locked="0"/>
    </xf>
    <xf numFmtId="0" fontId="43" fillId="0" borderId="1" xfId="0" applyFont="1" applyBorder="1" applyAlignment="1" applyProtection="1">
      <alignment horizontal="center" vertical="center"/>
      <protection locked="0"/>
    </xf>
    <xf numFmtId="0" fontId="44" fillId="0" borderId="34" xfId="0" applyFont="1" applyBorder="1" applyAlignment="1" applyProtection="1">
      <alignment horizontal="left"/>
      <protection locked="0"/>
    </xf>
    <xf numFmtId="0" fontId="44" fillId="0" borderId="34" xfId="0" applyFont="1" applyBorder="1" applyAlignment="1" applyProtection="1">
      <alignment horizontal="left" wrapText="1"/>
      <protection locked="0"/>
    </xf>
    <xf numFmtId="0" fontId="49" fillId="3" borderId="0" xfId="1" applyFill="1" applyProtection="1"/>
    <xf numFmtId="0" fontId="0" fillId="3" borderId="0" xfId="0" applyFill="1" applyProtection="1"/>
    <xf numFmtId="0" fontId="0" fillId="0" borderId="0" xfId="0" applyProtection="1"/>
    <xf numFmtId="0" fontId="13" fillId="0" borderId="0" xfId="0" applyFont="1" applyAlignment="1" applyProtection="1">
      <alignment horizontal="left" vertical="center"/>
    </xf>
    <xf numFmtId="0" fontId="16" fillId="4" borderId="0" xfId="0" applyFont="1" applyFill="1" applyAlignment="1" applyProtection="1">
      <alignment horizontal="center" vertical="center"/>
    </xf>
    <xf numFmtId="0" fontId="0" fillId="0" borderId="0" xfId="0" applyProtection="1"/>
    <xf numFmtId="0" fontId="0" fillId="0" borderId="0" xfId="0" applyFont="1" applyAlignment="1" applyProtection="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7" fillId="0" borderId="0" xfId="0" applyFont="1" applyBorder="1" applyAlignment="1" applyProtection="1">
      <alignment horizontal="left" vertical="center"/>
    </xf>
    <xf numFmtId="0" fontId="0" fillId="0" borderId="6" xfId="0" applyBorder="1" applyProtection="1"/>
    <xf numFmtId="0" fontId="16" fillId="0" borderId="0" xfId="0" applyFont="1" applyAlignment="1" applyProtection="1">
      <alignment horizontal="left" vertical="center"/>
    </xf>
    <xf numFmtId="0" fontId="18" fillId="0" borderId="0" xfId="0" applyFont="1" applyAlignment="1" applyProtection="1">
      <alignment horizontal="left" vertical="center"/>
    </xf>
    <xf numFmtId="0" fontId="19"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0" fillId="0" borderId="0" xfId="0" applyBorder="1" applyProtection="1"/>
    <xf numFmtId="0" fontId="20" fillId="0" borderId="0" xfId="0" applyFont="1" applyAlignment="1" applyProtection="1">
      <alignment horizontal="left" vertical="top" wrapText="1"/>
    </xf>
    <xf numFmtId="0" fontId="3" fillId="0" borderId="0" xfId="0" applyFont="1" applyBorder="1" applyAlignment="1" applyProtection="1">
      <alignment horizontal="left" vertical="top"/>
    </xf>
    <xf numFmtId="0" fontId="3" fillId="0" borderId="0" xfId="0" applyFont="1" applyBorder="1" applyAlignment="1" applyProtection="1">
      <alignment horizontal="left" vertical="top" wrapText="1"/>
    </xf>
    <xf numFmtId="0" fontId="20" fillId="0" borderId="0" xfId="0" applyFont="1" applyAlignment="1" applyProtection="1">
      <alignment horizontal="left" vertical="center"/>
    </xf>
    <xf numFmtId="0" fontId="19" fillId="0" borderId="0" xfId="0" applyFont="1" applyBorder="1" applyAlignment="1" applyProtection="1">
      <alignment horizontal="left" vertical="center"/>
    </xf>
    <xf numFmtId="0" fontId="2" fillId="0" borderId="0" xfId="0" applyFont="1" applyBorder="1" applyAlignment="1" applyProtection="1">
      <alignment horizontal="left" vertical="center"/>
    </xf>
    <xf numFmtId="0" fontId="2" fillId="0" borderId="0" xfId="0" applyFont="1" applyBorder="1" applyAlignment="1" applyProtection="1">
      <alignment horizontal="left" vertical="center" wrapText="1"/>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1" fillId="0" borderId="8" xfId="0" applyFont="1" applyBorder="1" applyAlignment="1" applyProtection="1">
      <alignment horizontal="left" vertical="center"/>
    </xf>
    <xf numFmtId="0" fontId="0" fillId="0" borderId="8" xfId="0" applyFont="1" applyBorder="1" applyAlignment="1" applyProtection="1">
      <alignment vertical="center"/>
    </xf>
    <xf numFmtId="4" fontId="21" fillId="0" borderId="8" xfId="0" applyNumberFormat="1" applyFont="1" applyBorder="1" applyAlignment="1" applyProtection="1">
      <alignment vertical="center"/>
    </xf>
    <xf numFmtId="0" fontId="0" fillId="0" borderId="8" xfId="0" applyFont="1" applyBorder="1" applyAlignment="1" applyProtection="1">
      <alignment vertical="center"/>
    </xf>
    <xf numFmtId="0" fontId="0" fillId="0" borderId="6" xfId="0" applyFont="1" applyBorder="1" applyAlignment="1" applyProtection="1">
      <alignment vertical="center"/>
    </xf>
    <xf numFmtId="0" fontId="0" fillId="0" borderId="0" xfId="0" applyFont="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164" fontId="1" fillId="0" borderId="0" xfId="0" applyNumberFormat="1" applyFont="1" applyBorder="1" applyAlignment="1" applyProtection="1">
      <alignment horizontal="center" vertical="center"/>
    </xf>
    <xf numFmtId="0" fontId="1" fillId="0" borderId="0" xfId="0" applyFont="1" applyBorder="1" applyAlignment="1" applyProtection="1">
      <alignment vertical="center"/>
    </xf>
    <xf numFmtId="4" fontId="20" fillId="0" borderId="0" xfId="0" applyNumberFormat="1" applyFont="1" applyBorder="1" applyAlignment="1" applyProtection="1">
      <alignment vertical="center"/>
    </xf>
    <xf numFmtId="0" fontId="1" fillId="0" borderId="6" xfId="0" applyFont="1" applyBorder="1" applyAlignment="1" applyProtection="1">
      <alignment vertical="center"/>
    </xf>
    <xf numFmtId="0" fontId="1" fillId="0" borderId="0" xfId="0" applyFont="1" applyAlignment="1" applyProtection="1">
      <alignment vertical="center"/>
    </xf>
    <xf numFmtId="0" fontId="0" fillId="6" borderId="0" xfId="0" applyFont="1" applyFill="1" applyBorder="1" applyAlignment="1" applyProtection="1">
      <alignment vertical="center"/>
    </xf>
    <xf numFmtId="0" fontId="3" fillId="6" borderId="9" xfId="0" applyFont="1" applyFill="1" applyBorder="1" applyAlignment="1" applyProtection="1">
      <alignment horizontal="left" vertical="center"/>
    </xf>
    <xf numFmtId="0" fontId="0" fillId="6" borderId="10" xfId="0" applyFont="1" applyFill="1" applyBorder="1" applyAlignment="1" applyProtection="1">
      <alignment vertical="center"/>
    </xf>
    <xf numFmtId="0" fontId="3" fillId="6" borderId="10" xfId="0" applyFont="1" applyFill="1" applyBorder="1" applyAlignment="1" applyProtection="1">
      <alignment horizontal="center" vertical="center"/>
    </xf>
    <xf numFmtId="0" fontId="3" fillId="6" borderId="10" xfId="0" applyFont="1" applyFill="1" applyBorder="1" applyAlignment="1" applyProtection="1">
      <alignment horizontal="left" vertical="center"/>
    </xf>
    <xf numFmtId="0" fontId="0" fillId="6" borderId="10" xfId="0" applyFont="1" applyFill="1" applyBorder="1" applyAlignment="1" applyProtection="1">
      <alignment vertical="center"/>
    </xf>
    <xf numFmtId="4" fontId="3" fillId="6" borderId="10" xfId="0" applyNumberFormat="1" applyFont="1" applyFill="1" applyBorder="1" applyAlignment="1" applyProtection="1">
      <alignment vertical="center"/>
    </xf>
    <xf numFmtId="0" fontId="0" fillId="6" borderId="11" xfId="0" applyFont="1" applyFill="1" applyBorder="1" applyAlignment="1" applyProtection="1">
      <alignment vertical="center"/>
    </xf>
    <xf numFmtId="0" fontId="0" fillId="6"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17" fillId="0" borderId="0" xfId="0" applyFont="1" applyAlignment="1" applyProtection="1">
      <alignment horizontal="left" vertical="center"/>
    </xf>
    <xf numFmtId="0" fontId="2" fillId="0" borderId="5" xfId="0" applyFont="1" applyBorder="1" applyAlignment="1" applyProtection="1">
      <alignment vertical="center"/>
    </xf>
    <xf numFmtId="0" fontId="19" fillId="0" borderId="0" xfId="0" applyFont="1" applyAlignment="1" applyProtection="1">
      <alignment horizontal="left" vertical="center"/>
    </xf>
    <xf numFmtId="0" fontId="2" fillId="0" borderId="0" xfId="0" applyFont="1" applyAlignment="1" applyProtection="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0" fontId="22"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xf>
    <xf numFmtId="0" fontId="23" fillId="0" borderId="15" xfId="0" applyFont="1" applyBorder="1" applyAlignment="1" applyProtection="1">
      <alignment horizontal="center" vertical="center"/>
    </xf>
    <xf numFmtId="0" fontId="23" fillId="0" borderId="16" xfId="0" applyFont="1" applyBorder="1" applyAlignment="1" applyProtection="1">
      <alignment horizontal="lef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1" fillId="0" borderId="18" xfId="0" applyFont="1" applyBorder="1" applyAlignment="1" applyProtection="1">
      <alignment horizontal="left" vertical="center"/>
    </xf>
    <xf numFmtId="0" fontId="1" fillId="0" borderId="0" xfId="0" applyFont="1" applyBorder="1" applyAlignment="1" applyProtection="1">
      <alignment horizontal="left" vertical="center"/>
    </xf>
    <xf numFmtId="0" fontId="0" fillId="0" borderId="19" xfId="0" applyFont="1" applyBorder="1" applyAlignment="1" applyProtection="1">
      <alignment vertical="center"/>
    </xf>
    <xf numFmtId="0" fontId="2" fillId="7" borderId="9" xfId="0" applyFont="1" applyFill="1" applyBorder="1" applyAlignment="1" applyProtection="1">
      <alignment horizontal="center" vertical="center"/>
    </xf>
    <xf numFmtId="0" fontId="2" fillId="7" borderId="10" xfId="0" applyFont="1" applyFill="1" applyBorder="1" applyAlignment="1" applyProtection="1">
      <alignment horizontal="left" vertical="center"/>
    </xf>
    <xf numFmtId="0" fontId="0" fillId="7" borderId="10" xfId="0" applyFont="1" applyFill="1" applyBorder="1" applyAlignment="1" applyProtection="1">
      <alignment vertical="center"/>
    </xf>
    <xf numFmtId="0" fontId="2" fillId="7" borderId="10" xfId="0" applyFont="1" applyFill="1" applyBorder="1" applyAlignment="1" applyProtection="1">
      <alignment horizontal="center" vertical="center"/>
    </xf>
    <xf numFmtId="0" fontId="2" fillId="7" borderId="10" xfId="0" applyFont="1" applyFill="1" applyBorder="1" applyAlignment="1" applyProtection="1">
      <alignment horizontal="right" vertical="center"/>
    </xf>
    <xf numFmtId="0" fontId="2" fillId="7" borderId="11" xfId="0" applyFont="1" applyFill="1" applyBorder="1" applyAlignment="1" applyProtection="1">
      <alignment horizontal="center" vertical="center"/>
    </xf>
    <xf numFmtId="0" fontId="19" fillId="0" borderId="20" xfId="0" applyFont="1" applyBorder="1" applyAlignment="1" applyProtection="1">
      <alignment horizontal="center" vertical="center" wrapText="1"/>
    </xf>
    <xf numFmtId="0" fontId="19" fillId="0" borderId="21" xfId="0" applyFont="1" applyBorder="1" applyAlignment="1" applyProtection="1">
      <alignment horizontal="center" vertical="center" wrapText="1"/>
    </xf>
    <xf numFmtId="0" fontId="19"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3" fillId="0" borderId="0" xfId="0" applyFont="1" applyAlignment="1" applyProtection="1">
      <alignment horizontal="center" vertical="center"/>
    </xf>
    <xf numFmtId="4" fontId="23" fillId="0" borderId="18" xfId="0" applyNumberFormat="1" applyFont="1" applyBorder="1" applyAlignment="1" applyProtection="1">
      <alignment vertical="center"/>
    </xf>
    <xf numFmtId="4" fontId="23" fillId="0" borderId="0" xfId="0" applyNumberFormat="1" applyFont="1" applyBorder="1" applyAlignment="1" applyProtection="1">
      <alignment vertical="center"/>
    </xf>
    <xf numFmtId="166" fontId="23" fillId="0" borderId="0" xfId="0" applyNumberFormat="1" applyFont="1" applyBorder="1" applyAlignment="1" applyProtection="1">
      <alignment vertical="center"/>
    </xf>
    <xf numFmtId="4" fontId="23" fillId="0" borderId="19" xfId="0" applyNumberFormat="1" applyFont="1" applyBorder="1" applyAlignment="1" applyProtection="1">
      <alignment vertical="center"/>
    </xf>
    <xf numFmtId="0" fontId="25" fillId="0" borderId="0" xfId="0" applyFont="1" applyAlignment="1" applyProtection="1">
      <alignment horizontal="left" vertical="center"/>
    </xf>
    <xf numFmtId="0" fontId="4" fillId="0" borderId="0" xfId="0" applyFont="1" applyAlignment="1" applyProtection="1">
      <alignment vertical="center"/>
    </xf>
    <xf numFmtId="0" fontId="4" fillId="0" borderId="5"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horizontal="right" vertical="center"/>
    </xf>
    <xf numFmtId="0" fontId="27" fillId="0" borderId="0" xfId="0" applyFont="1" applyAlignment="1" applyProtection="1">
      <alignment vertical="center"/>
    </xf>
    <xf numFmtId="4" fontId="27" fillId="0" borderId="0" xfId="0" applyNumberFormat="1" applyFont="1" applyAlignment="1" applyProtection="1">
      <alignment vertical="center"/>
    </xf>
    <xf numFmtId="0" fontId="28" fillId="0" borderId="0" xfId="0" applyFont="1" applyAlignment="1" applyProtection="1">
      <alignment horizontal="center" vertical="center"/>
    </xf>
    <xf numFmtId="4" fontId="29" fillId="0" borderId="18"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9" xfId="0" applyNumberFormat="1" applyFont="1" applyBorder="1" applyAlignment="1" applyProtection="1">
      <alignment vertical="center"/>
    </xf>
    <xf numFmtId="0" fontId="4" fillId="0" borderId="0" xfId="0" applyFont="1" applyAlignment="1" applyProtection="1">
      <alignment horizontal="left" vertical="center"/>
    </xf>
    <xf numFmtId="0" fontId="30" fillId="0" borderId="0" xfId="1" applyFont="1" applyAlignment="1" applyProtection="1">
      <alignment horizontal="center" vertical="center"/>
    </xf>
    <xf numFmtId="0" fontId="5" fillId="0" borderId="5" xfId="0" applyFont="1" applyBorder="1" applyAlignment="1" applyProtection="1">
      <alignment vertical="center"/>
    </xf>
    <xf numFmtId="0" fontId="7" fillId="0" borderId="0" xfId="0" applyFont="1" applyAlignment="1" applyProtection="1">
      <alignment vertical="center"/>
    </xf>
    <xf numFmtId="0" fontId="31" fillId="0" borderId="0" xfId="0" applyFont="1" applyAlignment="1" applyProtection="1">
      <alignment horizontal="left" vertical="center" wrapText="1"/>
    </xf>
    <xf numFmtId="4" fontId="7" fillId="0" borderId="0" xfId="0" applyNumberFormat="1" applyFont="1" applyAlignment="1" applyProtection="1">
      <alignment vertical="center"/>
    </xf>
    <xf numFmtId="0" fontId="7" fillId="0" borderId="0" xfId="0" applyFont="1" applyAlignment="1" applyProtection="1">
      <alignment vertical="center"/>
    </xf>
    <xf numFmtId="0" fontId="5" fillId="0" borderId="0" xfId="0" applyFont="1" applyAlignment="1" applyProtection="1">
      <alignment horizontal="center" vertical="center"/>
    </xf>
    <xf numFmtId="4" fontId="32" fillId="0" borderId="18" xfId="0" applyNumberFormat="1" applyFont="1" applyBorder="1" applyAlignment="1" applyProtection="1">
      <alignment vertical="center"/>
    </xf>
    <xf numFmtId="4" fontId="32" fillId="0" borderId="0" xfId="0" applyNumberFormat="1" applyFont="1" applyBorder="1" applyAlignment="1" applyProtection="1">
      <alignment vertical="center"/>
    </xf>
    <xf numFmtId="166" fontId="32" fillId="0" borderId="0" xfId="0" applyNumberFormat="1" applyFont="1" applyBorder="1" applyAlignment="1" applyProtection="1">
      <alignment vertical="center"/>
    </xf>
    <xf numFmtId="4" fontId="32" fillId="0" borderId="19" xfId="0" applyNumberFormat="1" applyFont="1" applyBorder="1" applyAlignment="1" applyProtection="1">
      <alignment vertical="center"/>
    </xf>
    <xf numFmtId="0" fontId="5" fillId="0" borderId="0" xfId="0" applyFont="1" applyAlignment="1" applyProtection="1">
      <alignment vertical="center"/>
    </xf>
    <xf numFmtId="0" fontId="5" fillId="0" borderId="0" xfId="0" applyFont="1" applyAlignment="1" applyProtection="1">
      <alignment horizontal="left" vertical="center"/>
    </xf>
    <xf numFmtId="4" fontId="29" fillId="0" borderId="23" xfId="0" applyNumberFormat="1" applyFont="1" applyBorder="1" applyAlignment="1" applyProtection="1">
      <alignment vertical="center"/>
    </xf>
    <xf numFmtId="4" fontId="29" fillId="0" borderId="24" xfId="0" applyNumberFormat="1" applyFont="1" applyBorder="1" applyAlignment="1" applyProtection="1">
      <alignment vertical="center"/>
    </xf>
    <xf numFmtId="166" fontId="29" fillId="0" borderId="24" xfId="0" applyNumberFormat="1" applyFont="1" applyBorder="1" applyAlignment="1" applyProtection="1">
      <alignment vertical="center"/>
    </xf>
    <xf numFmtId="4" fontId="29" fillId="0" borderId="25" xfId="0" applyNumberFormat="1" applyFont="1" applyBorder="1" applyAlignment="1" applyProtection="1">
      <alignment vertical="center"/>
    </xf>
    <xf numFmtId="49" fontId="2" fillId="0" borderId="0" xfId="0" applyNumberFormat="1" applyFont="1" applyBorder="1" applyAlignment="1" applyProtection="1">
      <alignment horizontal="left" vertical="center"/>
      <protection locked="0"/>
    </xf>
    <xf numFmtId="0" fontId="33" fillId="3" borderId="0" xfId="1" applyFont="1" applyFill="1" applyAlignment="1" applyProtection="1">
      <alignment vertical="center"/>
    </xf>
    <xf numFmtId="0" fontId="33" fillId="3" borderId="0" xfId="1" applyFont="1" applyFill="1" applyAlignment="1" applyProtection="1">
      <alignment vertical="center"/>
    </xf>
    <xf numFmtId="0" fontId="19" fillId="0" borderId="0" xfId="0" applyFont="1" applyBorder="1" applyAlignment="1" applyProtection="1">
      <alignment horizontal="left" vertical="center" wrapText="1"/>
    </xf>
    <xf numFmtId="0" fontId="19" fillId="0" borderId="0" xfId="0" applyFont="1" applyBorder="1" applyAlignment="1" applyProtection="1">
      <alignment horizontal="left" vertical="center"/>
    </xf>
    <xf numFmtId="0" fontId="0" fillId="0" borderId="0" xfId="0" applyFont="1" applyBorder="1" applyAlignment="1" applyProtection="1">
      <alignment vertical="center"/>
    </xf>
    <xf numFmtId="0" fontId="3" fillId="0" borderId="0" xfId="0" applyFont="1" applyBorder="1" applyAlignment="1" applyProtection="1">
      <alignment horizontal="left" vertical="center" wrapText="1"/>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6" xfId="0" applyFont="1" applyBorder="1" applyAlignment="1" applyProtection="1">
      <alignment vertical="center" wrapText="1"/>
    </xf>
    <xf numFmtId="0" fontId="0" fillId="0" borderId="0" xfId="0" applyFont="1" applyAlignment="1" applyProtection="1">
      <alignment vertical="center" wrapText="1"/>
    </xf>
    <xf numFmtId="0" fontId="0" fillId="0" borderId="26" xfId="0" applyFont="1" applyBorder="1" applyAlignment="1" applyProtection="1">
      <alignment vertical="center"/>
    </xf>
    <xf numFmtId="0" fontId="21" fillId="0" borderId="0" xfId="0" applyFont="1" applyBorder="1" applyAlignment="1" applyProtection="1">
      <alignment horizontal="left" vertical="center"/>
    </xf>
    <xf numFmtId="4" fontId="24" fillId="0" borderId="0" xfId="0" applyNumberFormat="1" applyFont="1" applyBorder="1" applyAlignment="1" applyProtection="1">
      <alignment vertical="center"/>
    </xf>
    <xf numFmtId="0" fontId="1" fillId="0" borderId="0" xfId="0" applyFont="1" applyBorder="1" applyAlignment="1" applyProtection="1">
      <alignment horizontal="right" vertical="center"/>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xf>
    <xf numFmtId="0" fontId="0" fillId="7" borderId="0" xfId="0" applyFont="1" applyFill="1" applyBorder="1" applyAlignment="1" applyProtection="1">
      <alignment vertical="center"/>
    </xf>
    <xf numFmtId="0" fontId="3" fillId="7" borderId="9" xfId="0" applyFont="1" applyFill="1" applyBorder="1" applyAlignment="1" applyProtection="1">
      <alignment horizontal="left" vertical="center"/>
    </xf>
    <xf numFmtId="0" fontId="3" fillId="7" borderId="10" xfId="0" applyFont="1" applyFill="1" applyBorder="1" applyAlignment="1" applyProtection="1">
      <alignment horizontal="right" vertical="center"/>
    </xf>
    <xf numFmtId="0" fontId="3" fillId="7" borderId="10" xfId="0" applyFont="1" applyFill="1" applyBorder="1" applyAlignment="1" applyProtection="1">
      <alignment horizontal="center" vertical="center"/>
    </xf>
    <xf numFmtId="4" fontId="3" fillId="7" borderId="10" xfId="0" applyNumberFormat="1" applyFont="1" applyFill="1" applyBorder="1" applyAlignment="1" applyProtection="1">
      <alignment vertical="center"/>
    </xf>
    <xf numFmtId="0" fontId="0" fillId="7" borderId="27" xfId="0" applyFont="1" applyFill="1" applyBorder="1" applyAlignment="1" applyProtection="1">
      <alignment vertical="center"/>
    </xf>
    <xf numFmtId="0" fontId="0" fillId="0" borderId="4" xfId="0" applyFont="1" applyBorder="1" applyAlignment="1" applyProtection="1">
      <alignment vertical="center"/>
    </xf>
    <xf numFmtId="0" fontId="2" fillId="7" borderId="0" xfId="0" applyFont="1" applyFill="1" applyBorder="1" applyAlignment="1" applyProtection="1">
      <alignment horizontal="left" vertical="center"/>
    </xf>
    <xf numFmtId="0" fontId="2" fillId="7" borderId="0" xfId="0" applyFont="1" applyFill="1" applyBorder="1" applyAlignment="1" applyProtection="1">
      <alignment horizontal="right" vertical="center"/>
    </xf>
    <xf numFmtId="0" fontId="0" fillId="7" borderId="6" xfId="0" applyFont="1" applyFill="1" applyBorder="1" applyAlignment="1" applyProtection="1">
      <alignment vertical="center"/>
    </xf>
    <xf numFmtId="0" fontId="34" fillId="0" borderId="0" xfId="0" applyFont="1" applyBorder="1" applyAlignment="1" applyProtection="1">
      <alignment horizontal="lef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6" fillId="0" borderId="0" xfId="0" applyFont="1" applyAlignment="1" applyProtection="1">
      <alignment vertical="center"/>
    </xf>
    <xf numFmtId="0" fontId="7" fillId="0" borderId="5" xfId="0" applyFont="1" applyBorder="1" applyAlignment="1" applyProtection="1">
      <alignment vertical="center"/>
    </xf>
    <xf numFmtId="0" fontId="7" fillId="0" borderId="0" xfId="0" applyFont="1" applyBorder="1" applyAlignment="1" applyProtection="1">
      <alignment vertical="center"/>
    </xf>
    <xf numFmtId="0" fontId="7" fillId="0" borderId="24" xfId="0" applyFont="1" applyBorder="1" applyAlignment="1" applyProtection="1">
      <alignment horizontal="left" vertical="center"/>
    </xf>
    <xf numFmtId="0" fontId="7" fillId="0" borderId="24" xfId="0" applyFont="1" applyBorder="1" applyAlignment="1" applyProtection="1">
      <alignment vertical="center"/>
    </xf>
    <xf numFmtId="4" fontId="7" fillId="0" borderId="24" xfId="0" applyNumberFormat="1" applyFont="1" applyBorder="1" applyAlignment="1" applyProtection="1">
      <alignment vertical="center"/>
    </xf>
    <xf numFmtId="0" fontId="7" fillId="0" borderId="6" xfId="0" applyFont="1" applyBorder="1" applyAlignment="1" applyProtection="1">
      <alignment vertical="center"/>
    </xf>
    <xf numFmtId="0" fontId="19" fillId="0" borderId="0" xfId="0" applyFont="1" applyAlignment="1" applyProtection="1">
      <alignment horizontal="left" vertical="center" wrapText="1"/>
    </xf>
    <xf numFmtId="0" fontId="19" fillId="0" borderId="0" xfId="0" applyFont="1" applyAlignment="1" applyProtection="1">
      <alignment horizontal="left" vertical="center"/>
    </xf>
    <xf numFmtId="0" fontId="0" fillId="0" borderId="0" xfId="0" applyFont="1" applyAlignment="1" applyProtection="1">
      <alignment vertical="center"/>
    </xf>
    <xf numFmtId="0" fontId="2" fillId="0" borderId="0" xfId="0" applyFont="1" applyAlignment="1" applyProtection="1">
      <alignment horizontal="left" vertical="center"/>
    </xf>
    <xf numFmtId="165" fontId="2" fillId="0" borderId="0" xfId="0" applyNumberFormat="1" applyFont="1" applyAlignment="1" applyProtection="1">
      <alignment horizontal="left" vertical="center"/>
    </xf>
    <xf numFmtId="0" fontId="0" fillId="0" borderId="5" xfId="0" applyFont="1" applyBorder="1" applyAlignment="1" applyProtection="1">
      <alignment horizontal="center" vertical="center" wrapText="1"/>
    </xf>
    <xf numFmtId="0" fontId="2" fillId="7" borderId="20" xfId="0" applyFont="1" applyFill="1" applyBorder="1" applyAlignment="1" applyProtection="1">
      <alignment horizontal="center" vertical="center" wrapText="1"/>
    </xf>
    <xf numFmtId="0" fontId="2" fillId="7" borderId="21" xfId="0" applyFont="1" applyFill="1" applyBorder="1" applyAlignment="1" applyProtection="1">
      <alignment horizontal="center" vertical="center" wrapText="1"/>
    </xf>
    <xf numFmtId="0" fontId="35" fillId="7" borderId="21" xfId="0" applyFont="1" applyFill="1" applyBorder="1" applyAlignment="1" applyProtection="1">
      <alignment horizontal="center" vertical="center" wrapText="1"/>
    </xf>
    <xf numFmtId="0" fontId="2" fillId="7" borderId="22" xfId="0" applyFont="1" applyFill="1" applyBorder="1" applyAlignment="1" applyProtection="1">
      <alignment horizontal="center" vertical="center" wrapText="1"/>
    </xf>
    <xf numFmtId="0" fontId="0" fillId="0" borderId="0" xfId="0" applyFont="1" applyAlignment="1" applyProtection="1">
      <alignment horizontal="center" vertical="center" wrapText="1"/>
    </xf>
    <xf numFmtId="4" fontId="24" fillId="0" borderId="0" xfId="0" applyNumberFormat="1" applyFont="1" applyAlignment="1" applyProtection="1"/>
    <xf numFmtId="166" fontId="36" fillId="0" borderId="16" xfId="0" applyNumberFormat="1" applyFont="1" applyBorder="1" applyAlignment="1" applyProtection="1"/>
    <xf numFmtId="166" fontId="36" fillId="0" borderId="17" xfId="0" applyNumberFormat="1" applyFont="1" applyBorder="1" applyAlignment="1" applyProtection="1"/>
    <xf numFmtId="4" fontId="37" fillId="0" borderId="0" xfId="0" applyNumberFormat="1" applyFont="1" applyAlignment="1" applyProtection="1">
      <alignment vertical="center"/>
    </xf>
    <xf numFmtId="0" fontId="8" fillId="0" borderId="5"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4" fontId="6" fillId="0" borderId="0" xfId="0" applyNumberFormat="1" applyFont="1" applyAlignment="1" applyProtection="1"/>
    <xf numFmtId="0" fontId="8" fillId="0" borderId="18"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9" xfId="0" applyNumberFormat="1" applyFont="1" applyBorder="1" applyAlignment="1" applyProtection="1"/>
    <xf numFmtId="0" fontId="8" fillId="0" borderId="0" xfId="0" applyFont="1" applyAlignment="1" applyProtection="1">
      <alignment horizontal="center"/>
    </xf>
    <xf numFmtId="4" fontId="8" fillId="0" borderId="0" xfId="0" applyNumberFormat="1" applyFont="1" applyAlignment="1" applyProtection="1">
      <alignment vertical="center"/>
    </xf>
    <xf numFmtId="0" fontId="8" fillId="0" borderId="0" xfId="0" applyFont="1" applyBorder="1" applyAlignment="1" applyProtection="1">
      <alignment horizontal="left"/>
    </xf>
    <xf numFmtId="0" fontId="7" fillId="0" borderId="0" xfId="0" applyFont="1" applyBorder="1" applyAlignment="1" applyProtection="1">
      <alignment horizontal="left"/>
    </xf>
    <xf numFmtId="4" fontId="7" fillId="0" borderId="0" xfId="0" applyNumberFormat="1" applyFont="1" applyBorder="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0" borderId="28" xfId="0" applyNumberFormat="1" applyFont="1" applyBorder="1" applyAlignment="1" applyProtection="1">
      <alignment vertical="center"/>
    </xf>
    <xf numFmtId="0" fontId="1" fillId="5" borderId="28" xfId="0" applyFont="1" applyFill="1" applyBorder="1" applyAlignment="1" applyProtection="1">
      <alignment horizontal="left" vertical="center"/>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pplyProtection="1">
      <alignment vertical="center"/>
    </xf>
    <xf numFmtId="0" fontId="38" fillId="0" borderId="0" xfId="0" applyFont="1" applyAlignment="1" applyProtection="1">
      <alignment horizontal="left" vertical="center"/>
    </xf>
    <xf numFmtId="0" fontId="39" fillId="0" borderId="0" xfId="0" applyFont="1" applyAlignment="1" applyProtection="1">
      <alignment vertical="center" wrapText="1"/>
    </xf>
    <xf numFmtId="0" fontId="0" fillId="0" borderId="18" xfId="0" applyFont="1" applyBorder="1" applyAlignment="1" applyProtection="1">
      <alignmen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38" fillId="0" borderId="0" xfId="0" applyFont="1" applyBorder="1" applyAlignment="1" applyProtection="1">
      <alignment horizontal="left" vertical="center"/>
    </xf>
    <xf numFmtId="0" fontId="9" fillId="0" borderId="0" xfId="0" applyFont="1" applyBorder="1" applyAlignment="1" applyProtection="1">
      <alignment horizontal="left" vertical="center"/>
    </xf>
    <xf numFmtId="0" fontId="9" fillId="0" borderId="0" xfId="0" applyFont="1" applyBorder="1" applyAlignment="1" applyProtection="1">
      <alignment horizontal="left" vertical="center" wrapText="1"/>
    </xf>
    <xf numFmtId="167" fontId="9" fillId="0" borderId="0" xfId="0" applyNumberFormat="1" applyFont="1" applyBorder="1" applyAlignment="1" applyProtection="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40" fillId="0" borderId="0" xfId="0" applyFont="1" applyAlignment="1" applyProtection="1">
      <alignment horizontal="left" vertical="center"/>
    </xf>
    <xf numFmtId="0" fontId="4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pplyProtection="1">
      <alignment horizontal="left" vertical="center"/>
    </xf>
    <xf numFmtId="0" fontId="40" fillId="0" borderId="0" xfId="0" applyFont="1" applyBorder="1" applyAlignment="1" applyProtection="1">
      <alignment horizontal="left" vertical="center"/>
    </xf>
    <xf numFmtId="0" fontId="40" fillId="0" borderId="0" xfId="0" applyFont="1" applyBorder="1" applyAlignment="1" applyProtection="1">
      <alignment horizontal="left" vertical="center" wrapText="1"/>
    </xf>
    <xf numFmtId="167" fontId="10" fillId="0" borderId="0" xfId="0" applyNumberFormat="1" applyFont="1" applyBorder="1" applyAlignment="1" applyProtection="1">
      <alignment vertical="center"/>
    </xf>
    <xf numFmtId="0" fontId="41" fillId="0" borderId="28" xfId="0" applyFont="1" applyBorder="1" applyAlignment="1" applyProtection="1">
      <alignment horizontal="center" vertical="center"/>
    </xf>
    <xf numFmtId="49" fontId="41" fillId="0" borderId="28" xfId="0" applyNumberFormat="1" applyFont="1" applyBorder="1" applyAlignment="1" applyProtection="1">
      <alignment horizontal="left" vertical="center" wrapText="1"/>
    </xf>
    <xf numFmtId="0" fontId="41" fillId="0" borderId="28" xfId="0" applyFont="1" applyBorder="1" applyAlignment="1" applyProtection="1">
      <alignment horizontal="left" vertical="center" wrapText="1"/>
    </xf>
    <xf numFmtId="0" fontId="41" fillId="0" borderId="28" xfId="0" applyFont="1" applyBorder="1" applyAlignment="1" applyProtection="1">
      <alignment horizontal="center" vertical="center" wrapText="1"/>
    </xf>
    <xf numFmtId="167" fontId="41" fillId="0" borderId="28" xfId="0" applyNumberFormat="1" applyFont="1" applyBorder="1" applyAlignment="1" applyProtection="1">
      <alignment vertical="center"/>
    </xf>
    <xf numFmtId="4" fontId="41" fillId="0" borderId="28" xfId="0" applyNumberFormat="1" applyFont="1" applyBorder="1" applyAlignment="1" applyProtection="1">
      <alignment vertical="center"/>
    </xf>
    <xf numFmtId="0" fontId="41" fillId="0" borderId="5" xfId="0" applyFont="1" applyBorder="1" applyAlignment="1" applyProtection="1">
      <alignment vertical="center"/>
    </xf>
    <xf numFmtId="0" fontId="41" fillId="5" borderId="28" xfId="0" applyFont="1" applyFill="1" applyBorder="1" applyAlignment="1" applyProtection="1">
      <alignment horizontal="left" vertical="center"/>
    </xf>
    <xf numFmtId="0" fontId="41" fillId="0" borderId="0" xfId="0" applyFont="1" applyBorder="1" applyAlignment="1" applyProtection="1">
      <alignment horizontal="center" vertical="center"/>
    </xf>
    <xf numFmtId="0" fontId="39" fillId="0" borderId="0" xfId="0" applyFont="1" applyBorder="1" applyAlignment="1" applyProtection="1">
      <alignment vertical="center" wrapText="1"/>
    </xf>
    <xf numFmtId="0" fontId="1" fillId="0" borderId="24" xfId="0" applyFont="1" applyBorder="1" applyAlignment="1" applyProtection="1">
      <alignment horizontal="center" vertical="center"/>
    </xf>
    <xf numFmtId="0" fontId="0" fillId="0" borderId="24" xfId="0" applyFont="1" applyBorder="1" applyAlignment="1" applyProtection="1">
      <alignment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11" fillId="0" borderId="5" xfId="0" applyFont="1" applyBorder="1" applyAlignment="1" applyProtection="1">
      <alignment vertical="center"/>
    </xf>
    <xf numFmtId="0" fontId="11" fillId="0" borderId="0" xfId="0" applyFont="1" applyAlignment="1" applyProtection="1">
      <alignment vertical="center"/>
    </xf>
    <xf numFmtId="0" fontId="11" fillId="0" borderId="0" xfId="0" applyFont="1" applyBorder="1" applyAlignment="1" applyProtection="1">
      <alignment horizontal="left" vertical="center"/>
    </xf>
    <xf numFmtId="0" fontId="11" fillId="0" borderId="0" xfId="0" applyFont="1" applyBorder="1" applyAlignment="1" applyProtection="1">
      <alignment horizontal="left" vertical="center" wrapText="1"/>
    </xf>
    <xf numFmtId="167" fontId="11" fillId="0" borderId="0" xfId="0" applyNumberFormat="1" applyFont="1" applyBorder="1" applyAlignment="1" applyProtection="1">
      <alignment vertical="center"/>
    </xf>
    <xf numFmtId="0" fontId="11" fillId="0" borderId="18" xfId="0" applyFont="1" applyBorder="1" applyAlignment="1" applyProtection="1">
      <alignment vertical="center"/>
    </xf>
    <xf numFmtId="0" fontId="11" fillId="0" borderId="0" xfId="0" applyFont="1" applyBorder="1" applyAlignment="1" applyProtection="1">
      <alignment vertical="center"/>
    </xf>
    <xf numFmtId="0" fontId="11" fillId="0" borderId="19" xfId="0" applyFont="1" applyBorder="1" applyAlignment="1" applyProtection="1">
      <alignment vertical="center"/>
    </xf>
    <xf numFmtId="0" fontId="11" fillId="0" borderId="0" xfId="0" applyFont="1" applyAlignment="1" applyProtection="1">
      <alignment horizontal="left" vertical="center"/>
    </xf>
    <xf numFmtId="0" fontId="0" fillId="0" borderId="23" xfId="0" applyFont="1" applyBorder="1" applyAlignment="1" applyProtection="1">
      <alignment vertical="center"/>
    </xf>
    <xf numFmtId="0" fontId="0" fillId="0" borderId="25" xfId="0" applyFont="1" applyBorder="1" applyAlignment="1" applyProtection="1">
      <alignment vertical="center"/>
    </xf>
    <xf numFmtId="0" fontId="6" fillId="0" borderId="0" xfId="0" applyFont="1" applyBorder="1" applyAlignment="1" applyProtection="1">
      <alignment horizontal="left"/>
    </xf>
    <xf numFmtId="4" fontId="6" fillId="0" borderId="0" xfId="0" applyNumberFormat="1" applyFont="1" applyBorder="1" applyAlignment="1" applyProtection="1"/>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61"/>
  <sheetViews>
    <sheetView showGridLines="0" tabSelected="1" workbookViewId="0">
      <pane ySplit="1" topLeftCell="A2" activePane="bottomLeft" state="frozen"/>
      <selection pane="bottomLeft" activeCell="E14" sqref="E14:AJ14"/>
    </sheetView>
  </sheetViews>
  <sheetFormatPr defaultRowHeight="12"/>
  <cols>
    <col min="1" max="1" width="8.28515625" style="105" customWidth="1"/>
    <col min="2" max="2" width="1.7109375" style="105" customWidth="1"/>
    <col min="3" max="3" width="4.140625" style="105" customWidth="1"/>
    <col min="4" max="33" width="2.7109375" style="105" customWidth="1"/>
    <col min="34" max="34" width="3.28515625" style="105" customWidth="1"/>
    <col min="35" max="35" width="31.7109375" style="105" customWidth="1"/>
    <col min="36" max="37" width="2.42578125" style="105" customWidth="1"/>
    <col min="38" max="38" width="8.28515625" style="105" customWidth="1"/>
    <col min="39" max="39" width="3.28515625" style="105" customWidth="1"/>
    <col min="40" max="40" width="13.28515625" style="105" customWidth="1"/>
    <col min="41" max="41" width="7.42578125" style="105" customWidth="1"/>
    <col min="42" max="42" width="4.140625" style="105" customWidth="1"/>
    <col min="43" max="43" width="15.7109375" style="105" customWidth="1"/>
    <col min="44" max="44" width="13.7109375" style="105" customWidth="1"/>
    <col min="45" max="47" width="25.85546875" style="105" hidden="1" customWidth="1"/>
    <col min="48" max="52" width="21.7109375" style="105" hidden="1" customWidth="1"/>
    <col min="53" max="53" width="19.140625" style="105" hidden="1" customWidth="1"/>
    <col min="54" max="54" width="25" style="105" hidden="1" customWidth="1"/>
    <col min="55" max="56" width="19.140625" style="105" hidden="1" customWidth="1"/>
    <col min="57" max="57" width="66.42578125" style="105" customWidth="1"/>
    <col min="58" max="70" width="9.140625" style="105"/>
    <col min="71" max="91" width="9.28515625" style="105" hidden="1"/>
    <col min="92" max="16384" width="9.140625" style="105"/>
  </cols>
  <sheetData>
    <row r="1" spans="1:74" ht="21.45" customHeight="1">
      <c r="A1" s="2" t="s">
        <v>0</v>
      </c>
      <c r="B1" s="3"/>
      <c r="C1" s="3"/>
      <c r="D1" s="4" t="s">
        <v>1</v>
      </c>
      <c r="E1" s="3"/>
      <c r="F1" s="3"/>
      <c r="G1" s="3"/>
      <c r="H1" s="3"/>
      <c r="I1" s="3"/>
      <c r="J1" s="3"/>
      <c r="K1" s="5" t="s">
        <v>2</v>
      </c>
      <c r="L1" s="5"/>
      <c r="M1" s="5"/>
      <c r="N1" s="5"/>
      <c r="O1" s="5"/>
      <c r="P1" s="5"/>
      <c r="Q1" s="5"/>
      <c r="R1" s="5"/>
      <c r="S1" s="5"/>
      <c r="T1" s="3"/>
      <c r="U1" s="3"/>
      <c r="V1" s="3"/>
      <c r="W1" s="5" t="s">
        <v>3</v>
      </c>
      <c r="X1" s="5"/>
      <c r="Y1" s="5"/>
      <c r="Z1" s="5"/>
      <c r="AA1" s="5"/>
      <c r="AB1" s="5"/>
      <c r="AC1" s="5"/>
      <c r="AD1" s="5"/>
      <c r="AE1" s="5"/>
      <c r="AF1" s="5"/>
      <c r="AG1" s="5"/>
      <c r="AH1" s="5"/>
      <c r="AI1" s="103"/>
      <c r="AJ1" s="104"/>
      <c r="AK1" s="104"/>
      <c r="AL1" s="104"/>
      <c r="AM1" s="104"/>
      <c r="AN1" s="104"/>
      <c r="AO1" s="104"/>
      <c r="AP1" s="104"/>
      <c r="AQ1" s="104"/>
      <c r="AR1" s="104"/>
      <c r="AS1" s="104"/>
      <c r="AT1" s="104"/>
      <c r="AU1" s="104"/>
      <c r="AV1" s="104"/>
      <c r="AW1" s="104"/>
      <c r="AX1" s="104"/>
      <c r="AY1" s="104"/>
      <c r="AZ1" s="104"/>
      <c r="BA1" s="2" t="s">
        <v>4</v>
      </c>
      <c r="BB1" s="2" t="s">
        <v>5</v>
      </c>
      <c r="BC1" s="104"/>
      <c r="BD1" s="104"/>
      <c r="BE1" s="104"/>
      <c r="BF1" s="104"/>
      <c r="BG1" s="104"/>
      <c r="BH1" s="104"/>
      <c r="BI1" s="104"/>
      <c r="BJ1" s="104"/>
      <c r="BK1" s="104"/>
      <c r="BL1" s="104"/>
      <c r="BM1" s="104"/>
      <c r="BN1" s="104"/>
      <c r="BO1" s="104"/>
      <c r="BP1" s="104"/>
      <c r="BQ1" s="104"/>
      <c r="BR1" s="104"/>
      <c r="BT1" s="106" t="s">
        <v>6</v>
      </c>
      <c r="BU1" s="106" t="s">
        <v>6</v>
      </c>
      <c r="BV1" s="106" t="s">
        <v>7</v>
      </c>
    </row>
    <row r="2" spans="1:74" ht="36.9" customHeight="1">
      <c r="AR2" s="107" t="s">
        <v>8</v>
      </c>
      <c r="AS2" s="108"/>
      <c r="AT2" s="108"/>
      <c r="AU2" s="108"/>
      <c r="AV2" s="108"/>
      <c r="AW2" s="108"/>
      <c r="AX2" s="108"/>
      <c r="AY2" s="108"/>
      <c r="AZ2" s="108"/>
      <c r="BA2" s="108"/>
      <c r="BB2" s="108"/>
      <c r="BC2" s="108"/>
      <c r="BD2" s="108"/>
      <c r="BE2" s="108"/>
      <c r="BS2" s="109" t="s">
        <v>9</v>
      </c>
      <c r="BT2" s="109" t="s">
        <v>10</v>
      </c>
    </row>
    <row r="3" spans="1:74" ht="6.9" customHeight="1">
      <c r="B3" s="110"/>
      <c r="C3" s="111"/>
      <c r="D3" s="111"/>
      <c r="E3" s="111"/>
      <c r="F3" s="111"/>
      <c r="G3" s="111"/>
      <c r="H3" s="111"/>
      <c r="I3" s="111"/>
      <c r="J3" s="111"/>
      <c r="K3" s="111"/>
      <c r="L3" s="111"/>
      <c r="M3" s="111"/>
      <c r="N3" s="111"/>
      <c r="O3" s="111"/>
      <c r="P3" s="111"/>
      <c r="Q3" s="111"/>
      <c r="R3" s="111"/>
      <c r="S3" s="111"/>
      <c r="T3" s="111"/>
      <c r="U3" s="111"/>
      <c r="V3" s="111"/>
      <c r="W3" s="111"/>
      <c r="X3" s="111"/>
      <c r="Y3" s="111"/>
      <c r="Z3" s="111"/>
      <c r="AA3" s="111"/>
      <c r="AB3" s="111"/>
      <c r="AC3" s="111"/>
      <c r="AD3" s="111"/>
      <c r="AE3" s="111"/>
      <c r="AF3" s="111"/>
      <c r="AG3" s="111"/>
      <c r="AH3" s="111"/>
      <c r="AI3" s="111"/>
      <c r="AJ3" s="111"/>
      <c r="AK3" s="111"/>
      <c r="AL3" s="111"/>
      <c r="AM3" s="111"/>
      <c r="AN3" s="111"/>
      <c r="AO3" s="111"/>
      <c r="AP3" s="111"/>
      <c r="AQ3" s="112"/>
      <c r="BS3" s="109" t="s">
        <v>9</v>
      </c>
      <c r="BT3" s="109" t="s">
        <v>11</v>
      </c>
    </row>
    <row r="4" spans="1:74" ht="36.9" customHeight="1">
      <c r="B4" s="113"/>
      <c r="C4" s="114"/>
      <c r="D4" s="115" t="s">
        <v>12</v>
      </c>
      <c r="E4" s="114"/>
      <c r="F4" s="114"/>
      <c r="G4" s="114"/>
      <c r="H4" s="114"/>
      <c r="I4" s="114"/>
      <c r="J4" s="114"/>
      <c r="K4" s="114"/>
      <c r="L4" s="114"/>
      <c r="M4" s="114"/>
      <c r="N4" s="114"/>
      <c r="O4" s="114"/>
      <c r="P4" s="114"/>
      <c r="Q4" s="114"/>
      <c r="R4" s="114"/>
      <c r="S4" s="114"/>
      <c r="T4" s="114"/>
      <c r="U4" s="114"/>
      <c r="V4" s="114"/>
      <c r="W4" s="114"/>
      <c r="X4" s="114"/>
      <c r="Y4" s="114"/>
      <c r="Z4" s="114"/>
      <c r="AA4" s="114"/>
      <c r="AB4" s="114"/>
      <c r="AC4" s="114"/>
      <c r="AD4" s="114"/>
      <c r="AE4" s="114"/>
      <c r="AF4" s="114"/>
      <c r="AG4" s="114"/>
      <c r="AH4" s="114"/>
      <c r="AI4" s="114"/>
      <c r="AJ4" s="114"/>
      <c r="AK4" s="114"/>
      <c r="AL4" s="114"/>
      <c r="AM4" s="114"/>
      <c r="AN4" s="114"/>
      <c r="AO4" s="114"/>
      <c r="AP4" s="114"/>
      <c r="AQ4" s="116"/>
      <c r="AS4" s="117" t="s">
        <v>13</v>
      </c>
      <c r="BE4" s="118" t="s">
        <v>14</v>
      </c>
      <c r="BS4" s="109" t="s">
        <v>15</v>
      </c>
    </row>
    <row r="5" spans="1:74" ht="14.4" customHeight="1">
      <c r="B5" s="113"/>
      <c r="C5" s="114"/>
      <c r="D5" s="119" t="s">
        <v>16</v>
      </c>
      <c r="E5" s="114"/>
      <c r="F5" s="114"/>
      <c r="G5" s="114"/>
      <c r="H5" s="114"/>
      <c r="I5" s="114"/>
      <c r="J5" s="114"/>
      <c r="K5" s="120" t="s">
        <v>17</v>
      </c>
      <c r="L5" s="121"/>
      <c r="M5" s="121"/>
      <c r="N5" s="121"/>
      <c r="O5" s="121"/>
      <c r="P5" s="121"/>
      <c r="Q5" s="121"/>
      <c r="R5" s="121"/>
      <c r="S5" s="121"/>
      <c r="T5" s="121"/>
      <c r="U5" s="121"/>
      <c r="V5" s="121"/>
      <c r="W5" s="121"/>
      <c r="X5" s="121"/>
      <c r="Y5" s="121"/>
      <c r="Z5" s="121"/>
      <c r="AA5" s="121"/>
      <c r="AB5" s="121"/>
      <c r="AC5" s="121"/>
      <c r="AD5" s="121"/>
      <c r="AE5" s="121"/>
      <c r="AF5" s="121"/>
      <c r="AG5" s="121"/>
      <c r="AH5" s="121"/>
      <c r="AI5" s="121"/>
      <c r="AJ5" s="121"/>
      <c r="AK5" s="121"/>
      <c r="AL5" s="121"/>
      <c r="AM5" s="121"/>
      <c r="AN5" s="121"/>
      <c r="AO5" s="121"/>
      <c r="AP5" s="114"/>
      <c r="AQ5" s="116"/>
      <c r="BE5" s="122" t="s">
        <v>18</v>
      </c>
      <c r="BS5" s="109" t="s">
        <v>9</v>
      </c>
    </row>
    <row r="6" spans="1:74" ht="36.9" customHeight="1">
      <c r="B6" s="113"/>
      <c r="C6" s="114"/>
      <c r="D6" s="123" t="s">
        <v>19</v>
      </c>
      <c r="E6" s="114"/>
      <c r="F6" s="114"/>
      <c r="G6" s="114"/>
      <c r="H6" s="114"/>
      <c r="I6" s="114"/>
      <c r="J6" s="114"/>
      <c r="K6" s="124" t="s">
        <v>20</v>
      </c>
      <c r="L6" s="121"/>
      <c r="M6" s="121"/>
      <c r="N6" s="121"/>
      <c r="O6" s="121"/>
      <c r="P6" s="121"/>
      <c r="Q6" s="121"/>
      <c r="R6" s="121"/>
      <c r="S6" s="121"/>
      <c r="T6" s="121"/>
      <c r="U6" s="121"/>
      <c r="V6" s="121"/>
      <c r="W6" s="121"/>
      <c r="X6" s="121"/>
      <c r="Y6" s="121"/>
      <c r="Z6" s="121"/>
      <c r="AA6" s="121"/>
      <c r="AB6" s="121"/>
      <c r="AC6" s="121"/>
      <c r="AD6" s="121"/>
      <c r="AE6" s="121"/>
      <c r="AF6" s="121"/>
      <c r="AG6" s="121"/>
      <c r="AH6" s="121"/>
      <c r="AI6" s="121"/>
      <c r="AJ6" s="121"/>
      <c r="AK6" s="121"/>
      <c r="AL6" s="121"/>
      <c r="AM6" s="121"/>
      <c r="AN6" s="121"/>
      <c r="AO6" s="121"/>
      <c r="AP6" s="114"/>
      <c r="AQ6" s="116"/>
      <c r="BE6" s="125"/>
      <c r="BS6" s="109" t="s">
        <v>21</v>
      </c>
    </row>
    <row r="7" spans="1:74" ht="14.4" customHeight="1">
      <c r="B7" s="113"/>
      <c r="C7" s="114"/>
      <c r="D7" s="126" t="s">
        <v>22</v>
      </c>
      <c r="E7" s="114"/>
      <c r="F7" s="114"/>
      <c r="G7" s="114"/>
      <c r="H7" s="114"/>
      <c r="I7" s="114"/>
      <c r="J7" s="114"/>
      <c r="K7" s="127" t="s">
        <v>23</v>
      </c>
      <c r="L7" s="114"/>
      <c r="M7" s="114"/>
      <c r="N7" s="114"/>
      <c r="O7" s="114"/>
      <c r="P7" s="114"/>
      <c r="Q7" s="114"/>
      <c r="R7" s="114"/>
      <c r="S7" s="114"/>
      <c r="T7" s="114"/>
      <c r="U7" s="114"/>
      <c r="V7" s="114"/>
      <c r="W7" s="114"/>
      <c r="X7" s="114"/>
      <c r="Y7" s="114"/>
      <c r="Z7" s="114"/>
      <c r="AA7" s="114"/>
      <c r="AB7" s="114"/>
      <c r="AC7" s="114"/>
      <c r="AD7" s="114"/>
      <c r="AE7" s="114"/>
      <c r="AF7" s="114"/>
      <c r="AG7" s="114"/>
      <c r="AH7" s="114"/>
      <c r="AI7" s="114"/>
      <c r="AJ7" s="114"/>
      <c r="AK7" s="126" t="s">
        <v>24</v>
      </c>
      <c r="AL7" s="114"/>
      <c r="AM7" s="114"/>
      <c r="AN7" s="127" t="s">
        <v>5</v>
      </c>
      <c r="AO7" s="114"/>
      <c r="AP7" s="114"/>
      <c r="AQ7" s="116"/>
      <c r="BE7" s="125"/>
      <c r="BS7" s="109" t="s">
        <v>25</v>
      </c>
    </row>
    <row r="8" spans="1:74" ht="14.4" customHeight="1">
      <c r="B8" s="113"/>
      <c r="C8" s="114"/>
      <c r="D8" s="126" t="s">
        <v>26</v>
      </c>
      <c r="E8" s="114"/>
      <c r="F8" s="114"/>
      <c r="G8" s="114"/>
      <c r="H8" s="114"/>
      <c r="I8" s="114"/>
      <c r="J8" s="114"/>
      <c r="K8" s="127" t="s">
        <v>27</v>
      </c>
      <c r="L8" s="114"/>
      <c r="M8" s="114"/>
      <c r="N8" s="114"/>
      <c r="O8" s="114"/>
      <c r="P8" s="114"/>
      <c r="Q8" s="114"/>
      <c r="R8" s="114"/>
      <c r="S8" s="114"/>
      <c r="T8" s="114"/>
      <c r="U8" s="114"/>
      <c r="V8" s="114"/>
      <c r="W8" s="114"/>
      <c r="X8" s="114"/>
      <c r="Y8" s="114"/>
      <c r="Z8" s="114"/>
      <c r="AA8" s="114"/>
      <c r="AB8" s="114"/>
      <c r="AC8" s="114"/>
      <c r="AD8" s="114"/>
      <c r="AE8" s="114"/>
      <c r="AF8" s="114"/>
      <c r="AG8" s="114"/>
      <c r="AH8" s="114"/>
      <c r="AI8" s="114"/>
      <c r="AJ8" s="114"/>
      <c r="AK8" s="126" t="s">
        <v>28</v>
      </c>
      <c r="AL8" s="114"/>
      <c r="AM8" s="114"/>
      <c r="AN8" s="6" t="s">
        <v>1899</v>
      </c>
      <c r="AO8" s="114"/>
      <c r="AP8" s="114"/>
      <c r="AQ8" s="116"/>
      <c r="BE8" s="125"/>
      <c r="BS8" s="109" t="s">
        <v>29</v>
      </c>
    </row>
    <row r="9" spans="1:74" ht="14.4" customHeight="1">
      <c r="B9" s="113"/>
      <c r="C9" s="114"/>
      <c r="D9" s="114"/>
      <c r="E9" s="114"/>
      <c r="F9" s="114"/>
      <c r="G9" s="114"/>
      <c r="H9" s="114"/>
      <c r="I9" s="114"/>
      <c r="J9" s="114"/>
      <c r="K9" s="114"/>
      <c r="L9" s="114"/>
      <c r="M9" s="114"/>
      <c r="N9" s="114"/>
      <c r="O9" s="114"/>
      <c r="P9" s="114"/>
      <c r="Q9" s="114"/>
      <c r="R9" s="114"/>
      <c r="S9" s="114"/>
      <c r="T9" s="114"/>
      <c r="U9" s="114"/>
      <c r="V9" s="114"/>
      <c r="W9" s="114"/>
      <c r="X9" s="114"/>
      <c r="Y9" s="114"/>
      <c r="Z9" s="114"/>
      <c r="AA9" s="114"/>
      <c r="AB9" s="114"/>
      <c r="AC9" s="114"/>
      <c r="AD9" s="114"/>
      <c r="AE9" s="114"/>
      <c r="AF9" s="114"/>
      <c r="AG9" s="114"/>
      <c r="AH9" s="114"/>
      <c r="AI9" s="114"/>
      <c r="AJ9" s="114"/>
      <c r="AK9" s="114"/>
      <c r="AL9" s="114"/>
      <c r="AM9" s="114"/>
      <c r="AN9" s="114"/>
      <c r="AO9" s="114"/>
      <c r="AP9" s="114"/>
      <c r="AQ9" s="116"/>
      <c r="BE9" s="125"/>
      <c r="BS9" s="109" t="s">
        <v>30</v>
      </c>
    </row>
    <row r="10" spans="1:74" ht="14.4" customHeight="1">
      <c r="B10" s="113"/>
      <c r="C10" s="114"/>
      <c r="D10" s="126" t="s">
        <v>31</v>
      </c>
      <c r="E10" s="114"/>
      <c r="F10" s="114"/>
      <c r="G10" s="114"/>
      <c r="H10" s="114"/>
      <c r="I10" s="114"/>
      <c r="J10" s="114"/>
      <c r="K10" s="114"/>
      <c r="L10" s="114"/>
      <c r="M10" s="114"/>
      <c r="N10" s="114"/>
      <c r="O10" s="114"/>
      <c r="P10" s="114"/>
      <c r="Q10" s="114"/>
      <c r="R10" s="114"/>
      <c r="S10" s="114"/>
      <c r="T10" s="114"/>
      <c r="U10" s="114"/>
      <c r="V10" s="114"/>
      <c r="W10" s="114"/>
      <c r="X10" s="114"/>
      <c r="Y10" s="114"/>
      <c r="Z10" s="114"/>
      <c r="AA10" s="114"/>
      <c r="AB10" s="114"/>
      <c r="AC10" s="114"/>
      <c r="AD10" s="114"/>
      <c r="AE10" s="114"/>
      <c r="AF10" s="114"/>
      <c r="AG10" s="114"/>
      <c r="AH10" s="114"/>
      <c r="AI10" s="114"/>
      <c r="AJ10" s="114"/>
      <c r="AK10" s="126" t="s">
        <v>32</v>
      </c>
      <c r="AL10" s="114"/>
      <c r="AM10" s="114"/>
      <c r="AN10" s="127" t="s">
        <v>5</v>
      </c>
      <c r="AO10" s="114"/>
      <c r="AP10" s="114"/>
      <c r="AQ10" s="116"/>
      <c r="BE10" s="125"/>
      <c r="BS10" s="109" t="s">
        <v>21</v>
      </c>
    </row>
    <row r="11" spans="1:74" ht="18.45" customHeight="1">
      <c r="B11" s="113"/>
      <c r="C11" s="114"/>
      <c r="D11" s="114"/>
      <c r="E11" s="127" t="s">
        <v>33</v>
      </c>
      <c r="F11" s="114"/>
      <c r="G11" s="114"/>
      <c r="H11" s="114"/>
      <c r="I11" s="114"/>
      <c r="J11" s="114"/>
      <c r="K11" s="114"/>
      <c r="L11" s="114"/>
      <c r="M11" s="114"/>
      <c r="N11" s="114"/>
      <c r="O11" s="114"/>
      <c r="P11" s="114"/>
      <c r="Q11" s="114"/>
      <c r="R11" s="114"/>
      <c r="S11" s="114"/>
      <c r="T11" s="114"/>
      <c r="U11" s="114"/>
      <c r="V11" s="114"/>
      <c r="W11" s="114"/>
      <c r="X11" s="114"/>
      <c r="Y11" s="114"/>
      <c r="Z11" s="114"/>
      <c r="AA11" s="114"/>
      <c r="AB11" s="114"/>
      <c r="AC11" s="114"/>
      <c r="AD11" s="114"/>
      <c r="AE11" s="114"/>
      <c r="AF11" s="114"/>
      <c r="AG11" s="114"/>
      <c r="AH11" s="114"/>
      <c r="AI11" s="114"/>
      <c r="AJ11" s="114"/>
      <c r="AK11" s="126" t="s">
        <v>34</v>
      </c>
      <c r="AL11" s="114"/>
      <c r="AM11" s="114"/>
      <c r="AN11" s="127" t="s">
        <v>5</v>
      </c>
      <c r="AO11" s="114"/>
      <c r="AP11" s="114"/>
      <c r="AQ11" s="116"/>
      <c r="BE11" s="125"/>
      <c r="BS11" s="109" t="s">
        <v>21</v>
      </c>
    </row>
    <row r="12" spans="1:74" ht="6.9" customHeight="1">
      <c r="B12" s="113"/>
      <c r="C12" s="114"/>
      <c r="D12" s="114"/>
      <c r="E12" s="114"/>
      <c r="F12" s="114"/>
      <c r="G12" s="114"/>
      <c r="H12" s="114"/>
      <c r="I12" s="114"/>
      <c r="J12" s="114"/>
      <c r="K12" s="114"/>
      <c r="L12" s="114"/>
      <c r="M12" s="114"/>
      <c r="N12" s="114"/>
      <c r="O12" s="114"/>
      <c r="P12" s="114"/>
      <c r="Q12" s="114"/>
      <c r="R12" s="114"/>
      <c r="S12" s="114"/>
      <c r="T12" s="114"/>
      <c r="U12" s="114"/>
      <c r="V12" s="114"/>
      <c r="W12" s="114"/>
      <c r="X12" s="114"/>
      <c r="Y12" s="114"/>
      <c r="Z12" s="114"/>
      <c r="AA12" s="114"/>
      <c r="AB12" s="114"/>
      <c r="AC12" s="114"/>
      <c r="AD12" s="114"/>
      <c r="AE12" s="114"/>
      <c r="AF12" s="114"/>
      <c r="AG12" s="114"/>
      <c r="AH12" s="114"/>
      <c r="AI12" s="114"/>
      <c r="AJ12" s="114"/>
      <c r="AK12" s="114"/>
      <c r="AL12" s="114"/>
      <c r="AM12" s="114"/>
      <c r="AN12" s="114"/>
      <c r="AO12" s="114"/>
      <c r="AP12" s="114"/>
      <c r="AQ12" s="116"/>
      <c r="BE12" s="125"/>
      <c r="BS12" s="109" t="s">
        <v>21</v>
      </c>
    </row>
    <row r="13" spans="1:74" ht="14.4" customHeight="1">
      <c r="B13" s="113"/>
      <c r="C13" s="114"/>
      <c r="D13" s="126" t="s">
        <v>35</v>
      </c>
      <c r="E13" s="114"/>
      <c r="F13" s="114"/>
      <c r="G13" s="114"/>
      <c r="H13" s="114"/>
      <c r="I13" s="114"/>
      <c r="J13" s="114"/>
      <c r="K13" s="114"/>
      <c r="L13" s="114"/>
      <c r="M13" s="114"/>
      <c r="N13" s="114"/>
      <c r="O13" s="114"/>
      <c r="P13" s="114"/>
      <c r="Q13" s="114"/>
      <c r="R13" s="114"/>
      <c r="S13" s="114"/>
      <c r="T13" s="114"/>
      <c r="U13" s="114"/>
      <c r="V13" s="114"/>
      <c r="W13" s="114"/>
      <c r="X13" s="114"/>
      <c r="Y13" s="114"/>
      <c r="Z13" s="114"/>
      <c r="AA13" s="114"/>
      <c r="AB13" s="114"/>
      <c r="AC13" s="114"/>
      <c r="AD13" s="114"/>
      <c r="AE13" s="114"/>
      <c r="AF13" s="114"/>
      <c r="AG13" s="114"/>
      <c r="AH13" s="114"/>
      <c r="AI13" s="114"/>
      <c r="AJ13" s="114"/>
      <c r="AK13" s="126" t="s">
        <v>32</v>
      </c>
      <c r="AL13" s="114"/>
      <c r="AM13" s="114"/>
      <c r="AN13" s="92" t="s">
        <v>36</v>
      </c>
      <c r="AO13" s="114"/>
      <c r="AP13" s="114"/>
      <c r="AQ13" s="116"/>
      <c r="BE13" s="125"/>
      <c r="BS13" s="109" t="s">
        <v>21</v>
      </c>
    </row>
    <row r="14" spans="1:74" ht="13.2">
      <c r="B14" s="113"/>
      <c r="C14" s="114"/>
      <c r="D14" s="114"/>
      <c r="E14" s="94" t="s">
        <v>36</v>
      </c>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126" t="s">
        <v>34</v>
      </c>
      <c r="AL14" s="114"/>
      <c r="AM14" s="114"/>
      <c r="AN14" s="92" t="s">
        <v>36</v>
      </c>
      <c r="AO14" s="114"/>
      <c r="AP14" s="114"/>
      <c r="AQ14" s="116"/>
      <c r="BE14" s="125"/>
      <c r="BS14" s="109" t="s">
        <v>21</v>
      </c>
    </row>
    <row r="15" spans="1:74" ht="6.9" customHeight="1">
      <c r="B15" s="113"/>
      <c r="C15" s="114"/>
      <c r="D15" s="114"/>
      <c r="E15" s="114"/>
      <c r="F15" s="114"/>
      <c r="G15" s="114"/>
      <c r="H15" s="114"/>
      <c r="I15" s="114"/>
      <c r="J15" s="114"/>
      <c r="K15" s="114"/>
      <c r="L15" s="114"/>
      <c r="M15" s="114"/>
      <c r="N15" s="114"/>
      <c r="O15" s="114"/>
      <c r="P15" s="114"/>
      <c r="Q15" s="114"/>
      <c r="R15" s="114"/>
      <c r="S15" s="114"/>
      <c r="T15" s="114"/>
      <c r="U15" s="114"/>
      <c r="V15" s="114"/>
      <c r="W15" s="114"/>
      <c r="X15" s="114"/>
      <c r="Y15" s="114"/>
      <c r="Z15" s="114"/>
      <c r="AA15" s="114"/>
      <c r="AB15" s="114"/>
      <c r="AC15" s="114"/>
      <c r="AD15" s="114"/>
      <c r="AE15" s="114"/>
      <c r="AF15" s="114"/>
      <c r="AG15" s="114"/>
      <c r="AH15" s="114"/>
      <c r="AI15" s="114"/>
      <c r="AJ15" s="114"/>
      <c r="AK15" s="114"/>
      <c r="AL15" s="114"/>
      <c r="AM15" s="114"/>
      <c r="AN15" s="114"/>
      <c r="AO15" s="114"/>
      <c r="AP15" s="114"/>
      <c r="AQ15" s="116"/>
      <c r="BE15" s="125"/>
      <c r="BS15" s="109" t="s">
        <v>6</v>
      </c>
    </row>
    <row r="16" spans="1:74" ht="14.4" customHeight="1">
      <c r="B16" s="113"/>
      <c r="C16" s="114"/>
      <c r="D16" s="126" t="s">
        <v>37</v>
      </c>
      <c r="E16" s="114"/>
      <c r="F16" s="114"/>
      <c r="G16" s="114"/>
      <c r="H16" s="114"/>
      <c r="I16" s="114"/>
      <c r="J16" s="114"/>
      <c r="K16" s="114"/>
      <c r="L16" s="114"/>
      <c r="M16" s="114"/>
      <c r="N16" s="114"/>
      <c r="O16" s="114"/>
      <c r="P16" s="114"/>
      <c r="Q16" s="114"/>
      <c r="R16" s="114"/>
      <c r="S16" s="114"/>
      <c r="T16" s="114"/>
      <c r="U16" s="114"/>
      <c r="V16" s="114"/>
      <c r="W16" s="114"/>
      <c r="X16" s="114"/>
      <c r="Y16" s="114"/>
      <c r="Z16" s="114"/>
      <c r="AA16" s="114"/>
      <c r="AB16" s="114"/>
      <c r="AC16" s="114"/>
      <c r="AD16" s="114"/>
      <c r="AE16" s="114"/>
      <c r="AF16" s="114"/>
      <c r="AG16" s="114"/>
      <c r="AH16" s="114"/>
      <c r="AI16" s="114"/>
      <c r="AJ16" s="114"/>
      <c r="AK16" s="126" t="s">
        <v>32</v>
      </c>
      <c r="AL16" s="114"/>
      <c r="AM16" s="114"/>
      <c r="AN16" s="127" t="s">
        <v>38</v>
      </c>
      <c r="AO16" s="114"/>
      <c r="AP16" s="114"/>
      <c r="AQ16" s="116"/>
      <c r="BE16" s="125"/>
      <c r="BS16" s="109" t="s">
        <v>6</v>
      </c>
    </row>
    <row r="17" spans="2:71" ht="18.45" customHeight="1">
      <c r="B17" s="113"/>
      <c r="C17" s="114"/>
      <c r="D17" s="114"/>
      <c r="E17" s="127" t="s">
        <v>39</v>
      </c>
      <c r="F17" s="114"/>
      <c r="G17" s="114"/>
      <c r="H17" s="114"/>
      <c r="I17" s="114"/>
      <c r="J17" s="114"/>
      <c r="K17" s="114"/>
      <c r="L17" s="114"/>
      <c r="M17" s="114"/>
      <c r="N17" s="114"/>
      <c r="O17" s="114"/>
      <c r="P17" s="114"/>
      <c r="Q17" s="114"/>
      <c r="R17" s="114"/>
      <c r="S17" s="114"/>
      <c r="T17" s="114"/>
      <c r="U17" s="114"/>
      <c r="V17" s="114"/>
      <c r="W17" s="114"/>
      <c r="X17" s="114"/>
      <c r="Y17" s="114"/>
      <c r="Z17" s="114"/>
      <c r="AA17" s="114"/>
      <c r="AB17" s="114"/>
      <c r="AC17" s="114"/>
      <c r="AD17" s="114"/>
      <c r="AE17" s="114"/>
      <c r="AF17" s="114"/>
      <c r="AG17" s="114"/>
      <c r="AH17" s="114"/>
      <c r="AI17" s="114"/>
      <c r="AJ17" s="114"/>
      <c r="AK17" s="126" t="s">
        <v>34</v>
      </c>
      <c r="AL17" s="114"/>
      <c r="AM17" s="114"/>
      <c r="AN17" s="127" t="s">
        <v>5</v>
      </c>
      <c r="AO17" s="114"/>
      <c r="AP17" s="114"/>
      <c r="AQ17" s="116"/>
      <c r="BE17" s="125"/>
      <c r="BS17" s="109" t="s">
        <v>40</v>
      </c>
    </row>
    <row r="18" spans="2:71" ht="6.9" customHeight="1">
      <c r="B18" s="113"/>
      <c r="C18" s="114"/>
      <c r="D18" s="114"/>
      <c r="E18" s="114"/>
      <c r="F18" s="114"/>
      <c r="G18" s="114"/>
      <c r="H18" s="114"/>
      <c r="I18" s="114"/>
      <c r="J18" s="114"/>
      <c r="K18" s="114"/>
      <c r="L18" s="114"/>
      <c r="M18" s="114"/>
      <c r="N18" s="114"/>
      <c r="O18" s="114"/>
      <c r="P18" s="114"/>
      <c r="Q18" s="114"/>
      <c r="R18" s="114"/>
      <c r="S18" s="114"/>
      <c r="T18" s="114"/>
      <c r="U18" s="114"/>
      <c r="V18" s="114"/>
      <c r="W18" s="114"/>
      <c r="X18" s="114"/>
      <c r="Y18" s="114"/>
      <c r="Z18" s="114"/>
      <c r="AA18" s="114"/>
      <c r="AB18" s="114"/>
      <c r="AC18" s="114"/>
      <c r="AD18" s="114"/>
      <c r="AE18" s="114"/>
      <c r="AF18" s="114"/>
      <c r="AG18" s="114"/>
      <c r="AH18" s="114"/>
      <c r="AI18" s="114"/>
      <c r="AJ18" s="114"/>
      <c r="AK18" s="114"/>
      <c r="AL18" s="114"/>
      <c r="AM18" s="114"/>
      <c r="AN18" s="114"/>
      <c r="AO18" s="114"/>
      <c r="AP18" s="114"/>
      <c r="AQ18" s="116"/>
      <c r="BE18" s="125"/>
      <c r="BS18" s="109" t="s">
        <v>9</v>
      </c>
    </row>
    <row r="19" spans="2:71" ht="14.4" customHeight="1">
      <c r="B19" s="113"/>
      <c r="C19" s="114"/>
      <c r="D19" s="126" t="s">
        <v>41</v>
      </c>
      <c r="E19" s="114"/>
      <c r="F19" s="114"/>
      <c r="G19" s="114"/>
      <c r="H19" s="114"/>
      <c r="I19" s="114"/>
      <c r="J19" s="114"/>
      <c r="K19" s="114"/>
      <c r="L19" s="114"/>
      <c r="M19" s="114"/>
      <c r="N19" s="114"/>
      <c r="O19" s="114"/>
      <c r="P19" s="114"/>
      <c r="Q19" s="114"/>
      <c r="R19" s="114"/>
      <c r="S19" s="114"/>
      <c r="T19" s="114"/>
      <c r="U19" s="114"/>
      <c r="V19" s="114"/>
      <c r="W19" s="114"/>
      <c r="X19" s="114"/>
      <c r="Y19" s="114"/>
      <c r="Z19" s="114"/>
      <c r="AA19" s="114"/>
      <c r="AB19" s="114"/>
      <c r="AC19" s="114"/>
      <c r="AD19" s="114"/>
      <c r="AE19" s="114"/>
      <c r="AF19" s="114"/>
      <c r="AG19" s="114"/>
      <c r="AH19" s="114"/>
      <c r="AI19" s="114"/>
      <c r="AJ19" s="114"/>
      <c r="AK19" s="114"/>
      <c r="AL19" s="114"/>
      <c r="AM19" s="114"/>
      <c r="AN19" s="114"/>
      <c r="AO19" s="114"/>
      <c r="AP19" s="114"/>
      <c r="AQ19" s="116"/>
      <c r="BE19" s="125"/>
      <c r="BS19" s="109" t="s">
        <v>9</v>
      </c>
    </row>
    <row r="20" spans="2:71" ht="48.75" customHeight="1">
      <c r="B20" s="113"/>
      <c r="C20" s="114"/>
      <c r="D20" s="114"/>
      <c r="E20" s="128" t="s">
        <v>42</v>
      </c>
      <c r="F20" s="128"/>
      <c r="G20" s="128"/>
      <c r="H20" s="128"/>
      <c r="I20" s="128"/>
      <c r="J20" s="128"/>
      <c r="K20" s="128"/>
      <c r="L20" s="128"/>
      <c r="M20" s="128"/>
      <c r="N20" s="128"/>
      <c r="O20" s="128"/>
      <c r="P20" s="128"/>
      <c r="Q20" s="128"/>
      <c r="R20" s="128"/>
      <c r="S20" s="128"/>
      <c r="T20" s="128"/>
      <c r="U20" s="128"/>
      <c r="V20" s="128"/>
      <c r="W20" s="128"/>
      <c r="X20" s="128"/>
      <c r="Y20" s="128"/>
      <c r="Z20" s="128"/>
      <c r="AA20" s="128"/>
      <c r="AB20" s="128"/>
      <c r="AC20" s="128"/>
      <c r="AD20" s="128"/>
      <c r="AE20" s="128"/>
      <c r="AF20" s="128"/>
      <c r="AG20" s="128"/>
      <c r="AH20" s="128"/>
      <c r="AI20" s="128"/>
      <c r="AJ20" s="128"/>
      <c r="AK20" s="128"/>
      <c r="AL20" s="128"/>
      <c r="AM20" s="128"/>
      <c r="AN20" s="128"/>
      <c r="AO20" s="114"/>
      <c r="AP20" s="114"/>
      <c r="AQ20" s="116"/>
      <c r="BE20" s="125"/>
      <c r="BS20" s="109" t="s">
        <v>6</v>
      </c>
    </row>
    <row r="21" spans="2:71" ht="6.9" customHeight="1">
      <c r="B21" s="113"/>
      <c r="C21" s="114"/>
      <c r="D21" s="114"/>
      <c r="E21" s="114"/>
      <c r="F21" s="114"/>
      <c r="G21" s="114"/>
      <c r="H21" s="114"/>
      <c r="I21" s="114"/>
      <c r="J21" s="114"/>
      <c r="K21" s="114"/>
      <c r="L21" s="114"/>
      <c r="M21" s="114"/>
      <c r="N21" s="114"/>
      <c r="O21" s="114"/>
      <c r="P21" s="114"/>
      <c r="Q21" s="114"/>
      <c r="R21" s="114"/>
      <c r="S21" s="114"/>
      <c r="T21" s="114"/>
      <c r="U21" s="114"/>
      <c r="V21" s="114"/>
      <c r="W21" s="114"/>
      <c r="X21" s="114"/>
      <c r="Y21" s="114"/>
      <c r="Z21" s="114"/>
      <c r="AA21" s="114"/>
      <c r="AB21" s="114"/>
      <c r="AC21" s="114"/>
      <c r="AD21" s="114"/>
      <c r="AE21" s="114"/>
      <c r="AF21" s="114"/>
      <c r="AG21" s="114"/>
      <c r="AH21" s="114"/>
      <c r="AI21" s="114"/>
      <c r="AJ21" s="114"/>
      <c r="AK21" s="114"/>
      <c r="AL21" s="114"/>
      <c r="AM21" s="114"/>
      <c r="AN21" s="114"/>
      <c r="AO21" s="114"/>
      <c r="AP21" s="114"/>
      <c r="AQ21" s="116"/>
      <c r="BE21" s="125"/>
    </row>
    <row r="22" spans="2:71" ht="6.9" customHeight="1">
      <c r="B22" s="113"/>
      <c r="C22" s="114"/>
      <c r="D22" s="129"/>
      <c r="E22" s="129"/>
      <c r="F22" s="129"/>
      <c r="G22" s="129"/>
      <c r="H22" s="129"/>
      <c r="I22" s="129"/>
      <c r="J22" s="129"/>
      <c r="K22" s="129"/>
      <c r="L22" s="129"/>
      <c r="M22" s="129"/>
      <c r="N22" s="129"/>
      <c r="O22" s="129"/>
      <c r="P22" s="129"/>
      <c r="Q22" s="129"/>
      <c r="R22" s="129"/>
      <c r="S22" s="129"/>
      <c r="T22" s="129"/>
      <c r="U22" s="129"/>
      <c r="V22" s="129"/>
      <c r="W22" s="129"/>
      <c r="X22" s="129"/>
      <c r="Y22" s="129"/>
      <c r="Z22" s="129"/>
      <c r="AA22" s="129"/>
      <c r="AB22" s="129"/>
      <c r="AC22" s="129"/>
      <c r="AD22" s="129"/>
      <c r="AE22" s="129"/>
      <c r="AF22" s="129"/>
      <c r="AG22" s="129"/>
      <c r="AH22" s="129"/>
      <c r="AI22" s="129"/>
      <c r="AJ22" s="129"/>
      <c r="AK22" s="129"/>
      <c r="AL22" s="129"/>
      <c r="AM22" s="129"/>
      <c r="AN22" s="129"/>
      <c r="AO22" s="129"/>
      <c r="AP22" s="114"/>
      <c r="AQ22" s="116"/>
      <c r="BE22" s="125"/>
    </row>
    <row r="23" spans="2:71" s="137" customFormat="1" ht="25.95" customHeight="1">
      <c r="B23" s="130"/>
      <c r="C23" s="131"/>
      <c r="D23" s="132" t="s">
        <v>43</v>
      </c>
      <c r="E23" s="133"/>
      <c r="F23" s="133"/>
      <c r="G23" s="133"/>
      <c r="H23" s="133"/>
      <c r="I23" s="133"/>
      <c r="J23" s="133"/>
      <c r="K23" s="133"/>
      <c r="L23" s="133"/>
      <c r="M23" s="133"/>
      <c r="N23" s="133"/>
      <c r="O23" s="133"/>
      <c r="P23" s="133"/>
      <c r="Q23" s="133"/>
      <c r="R23" s="133"/>
      <c r="S23" s="133"/>
      <c r="T23" s="133"/>
      <c r="U23" s="133"/>
      <c r="V23" s="133"/>
      <c r="W23" s="133"/>
      <c r="X23" s="133"/>
      <c r="Y23" s="133"/>
      <c r="Z23" s="133"/>
      <c r="AA23" s="133"/>
      <c r="AB23" s="133"/>
      <c r="AC23" s="133"/>
      <c r="AD23" s="133"/>
      <c r="AE23" s="133"/>
      <c r="AF23" s="133"/>
      <c r="AG23" s="133"/>
      <c r="AH23" s="133"/>
      <c r="AI23" s="133"/>
      <c r="AJ23" s="133"/>
      <c r="AK23" s="134">
        <f>ROUND(AG51,2)</f>
        <v>0</v>
      </c>
      <c r="AL23" s="135"/>
      <c r="AM23" s="135"/>
      <c r="AN23" s="135"/>
      <c r="AO23" s="135"/>
      <c r="AP23" s="131"/>
      <c r="AQ23" s="136"/>
      <c r="BE23" s="125"/>
    </row>
    <row r="24" spans="2:71" s="137" customFormat="1" ht="6.9" customHeight="1">
      <c r="B24" s="130"/>
      <c r="C24" s="131"/>
      <c r="D24" s="131"/>
      <c r="E24" s="131"/>
      <c r="F24" s="131"/>
      <c r="G24" s="131"/>
      <c r="H24" s="131"/>
      <c r="I24" s="131"/>
      <c r="J24" s="131"/>
      <c r="K24" s="131"/>
      <c r="L24" s="131"/>
      <c r="M24" s="131"/>
      <c r="N24" s="131"/>
      <c r="O24" s="131"/>
      <c r="P24" s="131"/>
      <c r="Q24" s="131"/>
      <c r="R24" s="131"/>
      <c r="S24" s="131"/>
      <c r="T24" s="131"/>
      <c r="U24" s="131"/>
      <c r="V24" s="131"/>
      <c r="W24" s="131"/>
      <c r="X24" s="131"/>
      <c r="Y24" s="131"/>
      <c r="Z24" s="131"/>
      <c r="AA24" s="131"/>
      <c r="AB24" s="131"/>
      <c r="AC24" s="131"/>
      <c r="AD24" s="131"/>
      <c r="AE24" s="131"/>
      <c r="AF24" s="131"/>
      <c r="AG24" s="131"/>
      <c r="AH24" s="131"/>
      <c r="AI24" s="131"/>
      <c r="AJ24" s="131"/>
      <c r="AK24" s="131"/>
      <c r="AL24" s="131"/>
      <c r="AM24" s="131"/>
      <c r="AN24" s="131"/>
      <c r="AO24" s="131"/>
      <c r="AP24" s="131"/>
      <c r="AQ24" s="136"/>
      <c r="BE24" s="125"/>
    </row>
    <row r="25" spans="2:71" s="137" customFormat="1">
      <c r="B25" s="130"/>
      <c r="C25" s="131"/>
      <c r="D25" s="131"/>
      <c r="E25" s="131"/>
      <c r="F25" s="131"/>
      <c r="G25" s="131"/>
      <c r="H25" s="131"/>
      <c r="I25" s="131"/>
      <c r="J25" s="131"/>
      <c r="K25" s="131"/>
      <c r="L25" s="138" t="s">
        <v>44</v>
      </c>
      <c r="M25" s="138"/>
      <c r="N25" s="138"/>
      <c r="O25" s="138"/>
      <c r="P25" s="131"/>
      <c r="Q25" s="131"/>
      <c r="R25" s="131"/>
      <c r="S25" s="131"/>
      <c r="T25" s="131"/>
      <c r="U25" s="131"/>
      <c r="V25" s="131"/>
      <c r="W25" s="138" t="s">
        <v>45</v>
      </c>
      <c r="X25" s="138"/>
      <c r="Y25" s="138"/>
      <c r="Z25" s="138"/>
      <c r="AA25" s="138"/>
      <c r="AB25" s="138"/>
      <c r="AC25" s="138"/>
      <c r="AD25" s="138"/>
      <c r="AE25" s="138"/>
      <c r="AF25" s="131"/>
      <c r="AG25" s="131"/>
      <c r="AH25" s="131"/>
      <c r="AI25" s="131"/>
      <c r="AJ25" s="131"/>
      <c r="AK25" s="138" t="s">
        <v>46</v>
      </c>
      <c r="AL25" s="138"/>
      <c r="AM25" s="138"/>
      <c r="AN25" s="138"/>
      <c r="AO25" s="138"/>
      <c r="AP25" s="131"/>
      <c r="AQ25" s="136"/>
      <c r="BE25" s="125"/>
    </row>
    <row r="26" spans="2:71" s="146" customFormat="1" ht="14.4" customHeight="1">
      <c r="B26" s="139"/>
      <c r="C26" s="140"/>
      <c r="D26" s="141" t="s">
        <v>47</v>
      </c>
      <c r="E26" s="140"/>
      <c r="F26" s="141" t="s">
        <v>48</v>
      </c>
      <c r="G26" s="140"/>
      <c r="H26" s="140"/>
      <c r="I26" s="140"/>
      <c r="J26" s="140"/>
      <c r="K26" s="140"/>
      <c r="L26" s="142">
        <v>0.21</v>
      </c>
      <c r="M26" s="143"/>
      <c r="N26" s="143"/>
      <c r="O26" s="143"/>
      <c r="P26" s="140"/>
      <c r="Q26" s="140"/>
      <c r="R26" s="140"/>
      <c r="S26" s="140"/>
      <c r="T26" s="140"/>
      <c r="U26" s="140"/>
      <c r="V26" s="140"/>
      <c r="W26" s="144">
        <f>ROUND(AZ51,2)</f>
        <v>0</v>
      </c>
      <c r="X26" s="143"/>
      <c r="Y26" s="143"/>
      <c r="Z26" s="143"/>
      <c r="AA26" s="143"/>
      <c r="AB26" s="143"/>
      <c r="AC26" s="143"/>
      <c r="AD26" s="143"/>
      <c r="AE26" s="143"/>
      <c r="AF26" s="140"/>
      <c r="AG26" s="140"/>
      <c r="AH26" s="140"/>
      <c r="AI26" s="140"/>
      <c r="AJ26" s="140"/>
      <c r="AK26" s="144">
        <f>ROUND(AV51,2)</f>
        <v>0</v>
      </c>
      <c r="AL26" s="143"/>
      <c r="AM26" s="143"/>
      <c r="AN26" s="143"/>
      <c r="AO26" s="143"/>
      <c r="AP26" s="140"/>
      <c r="AQ26" s="145"/>
      <c r="BE26" s="125"/>
    </row>
    <row r="27" spans="2:71" s="146" customFormat="1" ht="14.4" customHeight="1">
      <c r="B27" s="139"/>
      <c r="C27" s="140"/>
      <c r="D27" s="140"/>
      <c r="E27" s="140"/>
      <c r="F27" s="141" t="s">
        <v>49</v>
      </c>
      <c r="G27" s="140"/>
      <c r="H27" s="140"/>
      <c r="I27" s="140"/>
      <c r="J27" s="140"/>
      <c r="K27" s="140"/>
      <c r="L27" s="142">
        <v>0.15</v>
      </c>
      <c r="M27" s="143"/>
      <c r="N27" s="143"/>
      <c r="O27" s="143"/>
      <c r="P27" s="140"/>
      <c r="Q27" s="140"/>
      <c r="R27" s="140"/>
      <c r="S27" s="140"/>
      <c r="T27" s="140"/>
      <c r="U27" s="140"/>
      <c r="V27" s="140"/>
      <c r="W27" s="144">
        <f>ROUND(BA51,2)</f>
        <v>0</v>
      </c>
      <c r="X27" s="143"/>
      <c r="Y27" s="143"/>
      <c r="Z27" s="143"/>
      <c r="AA27" s="143"/>
      <c r="AB27" s="143"/>
      <c r="AC27" s="143"/>
      <c r="AD27" s="143"/>
      <c r="AE27" s="143"/>
      <c r="AF27" s="140"/>
      <c r="AG27" s="140"/>
      <c r="AH27" s="140"/>
      <c r="AI27" s="140"/>
      <c r="AJ27" s="140"/>
      <c r="AK27" s="144">
        <f>ROUND(AW51,2)</f>
        <v>0</v>
      </c>
      <c r="AL27" s="143"/>
      <c r="AM27" s="143"/>
      <c r="AN27" s="143"/>
      <c r="AO27" s="143"/>
      <c r="AP27" s="140"/>
      <c r="AQ27" s="145"/>
      <c r="BE27" s="125"/>
    </row>
    <row r="28" spans="2:71" s="146" customFormat="1" ht="14.4" hidden="1" customHeight="1">
      <c r="B28" s="139"/>
      <c r="C28" s="140"/>
      <c r="D28" s="140"/>
      <c r="E28" s="140"/>
      <c r="F28" s="141" t="s">
        <v>50</v>
      </c>
      <c r="G28" s="140"/>
      <c r="H28" s="140"/>
      <c r="I28" s="140"/>
      <c r="J28" s="140"/>
      <c r="K28" s="140"/>
      <c r="L28" s="142">
        <v>0.21</v>
      </c>
      <c r="M28" s="143"/>
      <c r="N28" s="143"/>
      <c r="O28" s="143"/>
      <c r="P28" s="140"/>
      <c r="Q28" s="140"/>
      <c r="R28" s="140"/>
      <c r="S28" s="140"/>
      <c r="T28" s="140"/>
      <c r="U28" s="140"/>
      <c r="V28" s="140"/>
      <c r="W28" s="144">
        <f>ROUND(BB51,2)</f>
        <v>0</v>
      </c>
      <c r="X28" s="143"/>
      <c r="Y28" s="143"/>
      <c r="Z28" s="143"/>
      <c r="AA28" s="143"/>
      <c r="AB28" s="143"/>
      <c r="AC28" s="143"/>
      <c r="AD28" s="143"/>
      <c r="AE28" s="143"/>
      <c r="AF28" s="140"/>
      <c r="AG28" s="140"/>
      <c r="AH28" s="140"/>
      <c r="AI28" s="140"/>
      <c r="AJ28" s="140"/>
      <c r="AK28" s="144">
        <v>0</v>
      </c>
      <c r="AL28" s="143"/>
      <c r="AM28" s="143"/>
      <c r="AN28" s="143"/>
      <c r="AO28" s="143"/>
      <c r="AP28" s="140"/>
      <c r="AQ28" s="145"/>
      <c r="BE28" s="125"/>
    </row>
    <row r="29" spans="2:71" s="146" customFormat="1" ht="14.4" hidden="1" customHeight="1">
      <c r="B29" s="139"/>
      <c r="C29" s="140"/>
      <c r="D29" s="140"/>
      <c r="E29" s="140"/>
      <c r="F29" s="141" t="s">
        <v>51</v>
      </c>
      <c r="G29" s="140"/>
      <c r="H29" s="140"/>
      <c r="I29" s="140"/>
      <c r="J29" s="140"/>
      <c r="K29" s="140"/>
      <c r="L29" s="142">
        <v>0.15</v>
      </c>
      <c r="M29" s="143"/>
      <c r="N29" s="143"/>
      <c r="O29" s="143"/>
      <c r="P29" s="140"/>
      <c r="Q29" s="140"/>
      <c r="R29" s="140"/>
      <c r="S29" s="140"/>
      <c r="T29" s="140"/>
      <c r="U29" s="140"/>
      <c r="V29" s="140"/>
      <c r="W29" s="144">
        <f>ROUND(BC51,2)</f>
        <v>0</v>
      </c>
      <c r="X29" s="143"/>
      <c r="Y29" s="143"/>
      <c r="Z29" s="143"/>
      <c r="AA29" s="143"/>
      <c r="AB29" s="143"/>
      <c r="AC29" s="143"/>
      <c r="AD29" s="143"/>
      <c r="AE29" s="143"/>
      <c r="AF29" s="140"/>
      <c r="AG29" s="140"/>
      <c r="AH29" s="140"/>
      <c r="AI29" s="140"/>
      <c r="AJ29" s="140"/>
      <c r="AK29" s="144">
        <v>0</v>
      </c>
      <c r="AL29" s="143"/>
      <c r="AM29" s="143"/>
      <c r="AN29" s="143"/>
      <c r="AO29" s="143"/>
      <c r="AP29" s="140"/>
      <c r="AQ29" s="145"/>
      <c r="BE29" s="125"/>
    </row>
    <row r="30" spans="2:71" s="146" customFormat="1" ht="14.4" hidden="1" customHeight="1">
      <c r="B30" s="139"/>
      <c r="C30" s="140"/>
      <c r="D30" s="140"/>
      <c r="E30" s="140"/>
      <c r="F30" s="141" t="s">
        <v>52</v>
      </c>
      <c r="G30" s="140"/>
      <c r="H30" s="140"/>
      <c r="I30" s="140"/>
      <c r="J30" s="140"/>
      <c r="K30" s="140"/>
      <c r="L30" s="142">
        <v>0</v>
      </c>
      <c r="M30" s="143"/>
      <c r="N30" s="143"/>
      <c r="O30" s="143"/>
      <c r="P30" s="140"/>
      <c r="Q30" s="140"/>
      <c r="R30" s="140"/>
      <c r="S30" s="140"/>
      <c r="T30" s="140"/>
      <c r="U30" s="140"/>
      <c r="V30" s="140"/>
      <c r="W30" s="144">
        <f>ROUND(BD51,2)</f>
        <v>0</v>
      </c>
      <c r="X30" s="143"/>
      <c r="Y30" s="143"/>
      <c r="Z30" s="143"/>
      <c r="AA30" s="143"/>
      <c r="AB30" s="143"/>
      <c r="AC30" s="143"/>
      <c r="AD30" s="143"/>
      <c r="AE30" s="143"/>
      <c r="AF30" s="140"/>
      <c r="AG30" s="140"/>
      <c r="AH30" s="140"/>
      <c r="AI30" s="140"/>
      <c r="AJ30" s="140"/>
      <c r="AK30" s="144">
        <v>0</v>
      </c>
      <c r="AL30" s="143"/>
      <c r="AM30" s="143"/>
      <c r="AN30" s="143"/>
      <c r="AO30" s="143"/>
      <c r="AP30" s="140"/>
      <c r="AQ30" s="145"/>
      <c r="BE30" s="125"/>
    </row>
    <row r="31" spans="2:71" s="137" customFormat="1" ht="6.9" customHeight="1">
      <c r="B31" s="130"/>
      <c r="C31" s="131"/>
      <c r="D31" s="131"/>
      <c r="E31" s="131"/>
      <c r="F31" s="131"/>
      <c r="G31" s="131"/>
      <c r="H31" s="131"/>
      <c r="I31" s="131"/>
      <c r="J31" s="131"/>
      <c r="K31" s="131"/>
      <c r="L31" s="131"/>
      <c r="M31" s="131"/>
      <c r="N31" s="131"/>
      <c r="O31" s="131"/>
      <c r="P31" s="131"/>
      <c r="Q31" s="131"/>
      <c r="R31" s="131"/>
      <c r="S31" s="131"/>
      <c r="T31" s="131"/>
      <c r="U31" s="131"/>
      <c r="V31" s="131"/>
      <c r="W31" s="131"/>
      <c r="X31" s="131"/>
      <c r="Y31" s="131"/>
      <c r="Z31" s="131"/>
      <c r="AA31" s="131"/>
      <c r="AB31" s="131"/>
      <c r="AC31" s="131"/>
      <c r="AD31" s="131"/>
      <c r="AE31" s="131"/>
      <c r="AF31" s="131"/>
      <c r="AG31" s="131"/>
      <c r="AH31" s="131"/>
      <c r="AI31" s="131"/>
      <c r="AJ31" s="131"/>
      <c r="AK31" s="131"/>
      <c r="AL31" s="131"/>
      <c r="AM31" s="131"/>
      <c r="AN31" s="131"/>
      <c r="AO31" s="131"/>
      <c r="AP31" s="131"/>
      <c r="AQ31" s="136"/>
      <c r="BE31" s="125"/>
    </row>
    <row r="32" spans="2:71" s="137" customFormat="1" ht="25.95" customHeight="1">
      <c r="B32" s="130"/>
      <c r="C32" s="147"/>
      <c r="D32" s="148" t="s">
        <v>53</v>
      </c>
      <c r="E32" s="149"/>
      <c r="F32" s="149"/>
      <c r="G32" s="149"/>
      <c r="H32" s="149"/>
      <c r="I32" s="149"/>
      <c r="J32" s="149"/>
      <c r="K32" s="149"/>
      <c r="L32" s="149"/>
      <c r="M32" s="149"/>
      <c r="N32" s="149"/>
      <c r="O32" s="149"/>
      <c r="P32" s="149"/>
      <c r="Q32" s="149"/>
      <c r="R32" s="149"/>
      <c r="S32" s="149"/>
      <c r="T32" s="150" t="s">
        <v>54</v>
      </c>
      <c r="U32" s="149"/>
      <c r="V32" s="149"/>
      <c r="W32" s="149"/>
      <c r="X32" s="151" t="s">
        <v>55</v>
      </c>
      <c r="Y32" s="152"/>
      <c r="Z32" s="152"/>
      <c r="AA32" s="152"/>
      <c r="AB32" s="152"/>
      <c r="AC32" s="149"/>
      <c r="AD32" s="149"/>
      <c r="AE32" s="149"/>
      <c r="AF32" s="149"/>
      <c r="AG32" s="149"/>
      <c r="AH32" s="149"/>
      <c r="AI32" s="149"/>
      <c r="AJ32" s="149"/>
      <c r="AK32" s="153">
        <f>SUM(AK23:AK30)</f>
        <v>0</v>
      </c>
      <c r="AL32" s="152"/>
      <c r="AM32" s="152"/>
      <c r="AN32" s="152"/>
      <c r="AO32" s="154"/>
      <c r="AP32" s="147"/>
      <c r="AQ32" s="155"/>
      <c r="BE32" s="125"/>
    </row>
    <row r="33" spans="2:56" s="137" customFormat="1" ht="6.9" customHeight="1">
      <c r="B33" s="130"/>
      <c r="C33" s="131"/>
      <c r="D33" s="131"/>
      <c r="E33" s="131"/>
      <c r="F33" s="131"/>
      <c r="G33" s="131"/>
      <c r="H33" s="131"/>
      <c r="I33" s="131"/>
      <c r="J33" s="131"/>
      <c r="K33" s="131"/>
      <c r="L33" s="131"/>
      <c r="M33" s="131"/>
      <c r="N33" s="131"/>
      <c r="O33" s="131"/>
      <c r="P33" s="131"/>
      <c r="Q33" s="131"/>
      <c r="R33" s="131"/>
      <c r="S33" s="131"/>
      <c r="T33" s="131"/>
      <c r="U33" s="131"/>
      <c r="V33" s="131"/>
      <c r="W33" s="131"/>
      <c r="X33" s="131"/>
      <c r="Y33" s="131"/>
      <c r="Z33" s="131"/>
      <c r="AA33" s="131"/>
      <c r="AB33" s="131"/>
      <c r="AC33" s="131"/>
      <c r="AD33" s="131"/>
      <c r="AE33" s="131"/>
      <c r="AF33" s="131"/>
      <c r="AG33" s="131"/>
      <c r="AH33" s="131"/>
      <c r="AI33" s="131"/>
      <c r="AJ33" s="131"/>
      <c r="AK33" s="131"/>
      <c r="AL33" s="131"/>
      <c r="AM33" s="131"/>
      <c r="AN33" s="131"/>
      <c r="AO33" s="131"/>
      <c r="AP33" s="131"/>
      <c r="AQ33" s="136"/>
    </row>
    <row r="34" spans="2:56" s="137" customFormat="1" ht="6.9" customHeight="1">
      <c r="B34" s="156"/>
      <c r="C34" s="157"/>
      <c r="D34" s="157"/>
      <c r="E34" s="157"/>
      <c r="F34" s="157"/>
      <c r="G34" s="157"/>
      <c r="H34" s="157"/>
      <c r="I34" s="157"/>
      <c r="J34" s="157"/>
      <c r="K34" s="157"/>
      <c r="L34" s="157"/>
      <c r="M34" s="157"/>
      <c r="N34" s="157"/>
      <c r="O34" s="157"/>
      <c r="P34" s="157"/>
      <c r="Q34" s="157"/>
      <c r="R34" s="157"/>
      <c r="S34" s="157"/>
      <c r="T34" s="157"/>
      <c r="U34" s="157"/>
      <c r="V34" s="157"/>
      <c r="W34" s="157"/>
      <c r="X34" s="157"/>
      <c r="Y34" s="157"/>
      <c r="Z34" s="157"/>
      <c r="AA34" s="157"/>
      <c r="AB34" s="157"/>
      <c r="AC34" s="157"/>
      <c r="AD34" s="157"/>
      <c r="AE34" s="157"/>
      <c r="AF34" s="157"/>
      <c r="AG34" s="157"/>
      <c r="AH34" s="157"/>
      <c r="AI34" s="157"/>
      <c r="AJ34" s="157"/>
      <c r="AK34" s="157"/>
      <c r="AL34" s="157"/>
      <c r="AM34" s="157"/>
      <c r="AN34" s="157"/>
      <c r="AO34" s="157"/>
      <c r="AP34" s="157"/>
      <c r="AQ34" s="158"/>
    </row>
    <row r="38" spans="2:56" s="137" customFormat="1" ht="6.9" customHeight="1">
      <c r="B38" s="159"/>
      <c r="C38" s="160"/>
      <c r="D38" s="160"/>
      <c r="E38" s="160"/>
      <c r="F38" s="160"/>
      <c r="G38" s="160"/>
      <c r="H38" s="160"/>
      <c r="I38" s="160"/>
      <c r="J38" s="160"/>
      <c r="K38" s="160"/>
      <c r="L38" s="160"/>
      <c r="M38" s="160"/>
      <c r="N38" s="160"/>
      <c r="O38" s="160"/>
      <c r="P38" s="160"/>
      <c r="Q38" s="160"/>
      <c r="R38" s="160"/>
      <c r="S38" s="160"/>
      <c r="T38" s="160"/>
      <c r="U38" s="160"/>
      <c r="V38" s="160"/>
      <c r="W38" s="160"/>
      <c r="X38" s="160"/>
      <c r="Y38" s="160"/>
      <c r="Z38" s="160"/>
      <c r="AA38" s="160"/>
      <c r="AB38" s="160"/>
      <c r="AC38" s="160"/>
      <c r="AD38" s="160"/>
      <c r="AE38" s="160"/>
      <c r="AF38" s="160"/>
      <c r="AG38" s="160"/>
      <c r="AH38" s="160"/>
      <c r="AI38" s="160"/>
      <c r="AJ38" s="160"/>
      <c r="AK38" s="160"/>
      <c r="AL38" s="160"/>
      <c r="AM38" s="160"/>
      <c r="AN38" s="160"/>
      <c r="AO38" s="160"/>
      <c r="AP38" s="160"/>
      <c r="AQ38" s="160"/>
      <c r="AR38" s="130"/>
    </row>
    <row r="39" spans="2:56" s="137" customFormat="1" ht="36.9" customHeight="1">
      <c r="B39" s="130"/>
      <c r="C39" s="161" t="s">
        <v>56</v>
      </c>
      <c r="AR39" s="130"/>
    </row>
    <row r="40" spans="2:56" s="137" customFormat="1" ht="6.9" customHeight="1">
      <c r="B40" s="130"/>
      <c r="AR40" s="130"/>
    </row>
    <row r="41" spans="2:56" s="164" customFormat="1" ht="14.4" customHeight="1">
      <c r="B41" s="162"/>
      <c r="C41" s="163" t="s">
        <v>16</v>
      </c>
      <c r="L41" s="164" t="str">
        <f>K5</f>
        <v>20161004</v>
      </c>
      <c r="AR41" s="162"/>
    </row>
    <row r="42" spans="2:56" s="167" customFormat="1" ht="36.9" customHeight="1">
      <c r="B42" s="165"/>
      <c r="C42" s="166" t="s">
        <v>19</v>
      </c>
      <c r="L42" s="168" t="str">
        <f>K6</f>
        <v>Vodovod Hostkovice - Lipolec</v>
      </c>
      <c r="M42" s="169"/>
      <c r="N42" s="169"/>
      <c r="O42" s="169"/>
      <c r="P42" s="169"/>
      <c r="Q42" s="169"/>
      <c r="R42" s="169"/>
      <c r="S42" s="169"/>
      <c r="T42" s="169"/>
      <c r="U42" s="169"/>
      <c r="V42" s="169"/>
      <c r="W42" s="169"/>
      <c r="X42" s="169"/>
      <c r="Y42" s="169"/>
      <c r="Z42" s="169"/>
      <c r="AA42" s="169"/>
      <c r="AB42" s="169"/>
      <c r="AC42" s="169"/>
      <c r="AD42" s="169"/>
      <c r="AE42" s="169"/>
      <c r="AF42" s="169"/>
      <c r="AG42" s="169"/>
      <c r="AH42" s="169"/>
      <c r="AI42" s="169"/>
      <c r="AJ42" s="169"/>
      <c r="AK42" s="169"/>
      <c r="AL42" s="169"/>
      <c r="AM42" s="169"/>
      <c r="AN42" s="169"/>
      <c r="AO42" s="169"/>
      <c r="AR42" s="165"/>
    </row>
    <row r="43" spans="2:56" s="137" customFormat="1" ht="6.9" customHeight="1">
      <c r="B43" s="130"/>
      <c r="AR43" s="130"/>
    </row>
    <row r="44" spans="2:56" s="137" customFormat="1" ht="13.2">
      <c r="B44" s="130"/>
      <c r="C44" s="163" t="s">
        <v>26</v>
      </c>
      <c r="L44" s="170" t="str">
        <f>IF(K8="","",K8)</f>
        <v>Hostkovice, Lipolec</v>
      </c>
      <c r="AI44" s="163" t="s">
        <v>28</v>
      </c>
      <c r="AM44" s="171" t="str">
        <f>IF(AN8= "","",AN8)</f>
        <v>Vyplň údaj v rekapitulaci</v>
      </c>
      <c r="AN44" s="171"/>
      <c r="AR44" s="130"/>
    </row>
    <row r="45" spans="2:56" s="137" customFormat="1" ht="6.9" customHeight="1">
      <c r="B45" s="130"/>
      <c r="AR45" s="130"/>
    </row>
    <row r="46" spans="2:56" s="137" customFormat="1" ht="13.2">
      <c r="B46" s="130"/>
      <c r="C46" s="163" t="s">
        <v>31</v>
      </c>
      <c r="L46" s="164" t="str">
        <f>IF(E11= "","",E11)</f>
        <v xml:space="preserve"> </v>
      </c>
      <c r="AI46" s="163" t="s">
        <v>37</v>
      </c>
      <c r="AM46" s="172" t="str">
        <f>IF(E17="","",E17)</f>
        <v>Ing. Zděněk Hejtman</v>
      </c>
      <c r="AN46" s="172"/>
      <c r="AO46" s="172"/>
      <c r="AP46" s="172"/>
      <c r="AR46" s="130"/>
      <c r="AS46" s="173" t="s">
        <v>57</v>
      </c>
      <c r="AT46" s="174"/>
      <c r="AU46" s="175"/>
      <c r="AV46" s="175"/>
      <c r="AW46" s="175"/>
      <c r="AX46" s="175"/>
      <c r="AY46" s="175"/>
      <c r="AZ46" s="175"/>
      <c r="BA46" s="175"/>
      <c r="BB46" s="175"/>
      <c r="BC46" s="175"/>
      <c r="BD46" s="176"/>
    </row>
    <row r="47" spans="2:56" s="137" customFormat="1" ht="13.2">
      <c r="B47" s="130"/>
      <c r="C47" s="163" t="s">
        <v>35</v>
      </c>
      <c r="L47" s="164" t="str">
        <f>IF(E14= "Vyplň údaj","",E14)</f>
        <v/>
      </c>
      <c r="AR47" s="130"/>
      <c r="AS47" s="177"/>
      <c r="AT47" s="178"/>
      <c r="AU47" s="131"/>
      <c r="AV47" s="131"/>
      <c r="AW47" s="131"/>
      <c r="AX47" s="131"/>
      <c r="AY47" s="131"/>
      <c r="AZ47" s="131"/>
      <c r="BA47" s="131"/>
      <c r="BB47" s="131"/>
      <c r="BC47" s="131"/>
      <c r="BD47" s="179"/>
    </row>
    <row r="48" spans="2:56" s="137" customFormat="1" ht="10.95" customHeight="1">
      <c r="B48" s="130"/>
      <c r="AR48" s="130"/>
      <c r="AS48" s="177"/>
      <c r="AT48" s="178"/>
      <c r="AU48" s="131"/>
      <c r="AV48" s="131"/>
      <c r="AW48" s="131"/>
      <c r="AX48" s="131"/>
      <c r="AY48" s="131"/>
      <c r="AZ48" s="131"/>
      <c r="BA48" s="131"/>
      <c r="BB48" s="131"/>
      <c r="BC48" s="131"/>
      <c r="BD48" s="179"/>
    </row>
    <row r="49" spans="1:91" s="137" customFormat="1" ht="29.25" customHeight="1">
      <c r="B49" s="130"/>
      <c r="C49" s="180" t="s">
        <v>58</v>
      </c>
      <c r="D49" s="181"/>
      <c r="E49" s="181"/>
      <c r="F49" s="181"/>
      <c r="G49" s="181"/>
      <c r="H49" s="182"/>
      <c r="I49" s="183" t="s">
        <v>59</v>
      </c>
      <c r="J49" s="181"/>
      <c r="K49" s="181"/>
      <c r="L49" s="181"/>
      <c r="M49" s="181"/>
      <c r="N49" s="181"/>
      <c r="O49" s="181"/>
      <c r="P49" s="181"/>
      <c r="Q49" s="181"/>
      <c r="R49" s="181"/>
      <c r="S49" s="181"/>
      <c r="T49" s="181"/>
      <c r="U49" s="181"/>
      <c r="V49" s="181"/>
      <c r="W49" s="181"/>
      <c r="X49" s="181"/>
      <c r="Y49" s="181"/>
      <c r="Z49" s="181"/>
      <c r="AA49" s="181"/>
      <c r="AB49" s="181"/>
      <c r="AC49" s="181"/>
      <c r="AD49" s="181"/>
      <c r="AE49" s="181"/>
      <c r="AF49" s="181"/>
      <c r="AG49" s="184" t="s">
        <v>60</v>
      </c>
      <c r="AH49" s="181"/>
      <c r="AI49" s="181"/>
      <c r="AJ49" s="181"/>
      <c r="AK49" s="181"/>
      <c r="AL49" s="181"/>
      <c r="AM49" s="181"/>
      <c r="AN49" s="183" t="s">
        <v>61</v>
      </c>
      <c r="AO49" s="181"/>
      <c r="AP49" s="181"/>
      <c r="AQ49" s="185" t="s">
        <v>62</v>
      </c>
      <c r="AR49" s="130"/>
      <c r="AS49" s="186" t="s">
        <v>63</v>
      </c>
      <c r="AT49" s="187" t="s">
        <v>64</v>
      </c>
      <c r="AU49" s="187" t="s">
        <v>65</v>
      </c>
      <c r="AV49" s="187" t="s">
        <v>66</v>
      </c>
      <c r="AW49" s="187" t="s">
        <v>67</v>
      </c>
      <c r="AX49" s="187" t="s">
        <v>68</v>
      </c>
      <c r="AY49" s="187" t="s">
        <v>69</v>
      </c>
      <c r="AZ49" s="187" t="s">
        <v>70</v>
      </c>
      <c r="BA49" s="187" t="s">
        <v>71</v>
      </c>
      <c r="BB49" s="187" t="s">
        <v>72</v>
      </c>
      <c r="BC49" s="187" t="s">
        <v>73</v>
      </c>
      <c r="BD49" s="188" t="s">
        <v>74</v>
      </c>
    </row>
    <row r="50" spans="1:91" s="137" customFormat="1" ht="10.95" customHeight="1">
      <c r="B50" s="130"/>
      <c r="AR50" s="130"/>
      <c r="AS50" s="189"/>
      <c r="AT50" s="175"/>
      <c r="AU50" s="175"/>
      <c r="AV50" s="175"/>
      <c r="AW50" s="175"/>
      <c r="AX50" s="175"/>
      <c r="AY50" s="175"/>
      <c r="AZ50" s="175"/>
      <c r="BA50" s="175"/>
      <c r="BB50" s="175"/>
      <c r="BC50" s="175"/>
      <c r="BD50" s="176"/>
    </row>
    <row r="51" spans="1:91" s="167" customFormat="1" ht="32.4" customHeight="1">
      <c r="B51" s="165"/>
      <c r="C51" s="190" t="s">
        <v>75</v>
      </c>
      <c r="D51" s="191"/>
      <c r="E51" s="191"/>
      <c r="F51" s="191"/>
      <c r="G51" s="191"/>
      <c r="H51" s="191"/>
      <c r="I51" s="191"/>
      <c r="J51" s="191"/>
      <c r="K51" s="191"/>
      <c r="L51" s="191"/>
      <c r="M51" s="191"/>
      <c r="N51" s="191"/>
      <c r="O51" s="191"/>
      <c r="P51" s="191"/>
      <c r="Q51" s="191"/>
      <c r="R51" s="191"/>
      <c r="S51" s="191"/>
      <c r="T51" s="191"/>
      <c r="U51" s="191"/>
      <c r="V51" s="191"/>
      <c r="W51" s="191"/>
      <c r="X51" s="191"/>
      <c r="Y51" s="191"/>
      <c r="Z51" s="191"/>
      <c r="AA51" s="191"/>
      <c r="AB51" s="191"/>
      <c r="AC51" s="191"/>
      <c r="AD51" s="191"/>
      <c r="AE51" s="191"/>
      <c r="AF51" s="191"/>
      <c r="AG51" s="192">
        <f>ROUND(AG52+AG55+AG56+AG59,2)</f>
        <v>0</v>
      </c>
      <c r="AH51" s="192"/>
      <c r="AI51" s="192"/>
      <c r="AJ51" s="192"/>
      <c r="AK51" s="192"/>
      <c r="AL51" s="192"/>
      <c r="AM51" s="192"/>
      <c r="AN51" s="193">
        <f t="shared" ref="AN51:AN59" si="0">SUM(AG51,AT51)</f>
        <v>0</v>
      </c>
      <c r="AO51" s="193"/>
      <c r="AP51" s="193"/>
      <c r="AQ51" s="194" t="s">
        <v>5</v>
      </c>
      <c r="AR51" s="165"/>
      <c r="AS51" s="195">
        <f>ROUND(AS52+AS55+AS56+AS59,2)</f>
        <v>0</v>
      </c>
      <c r="AT51" s="196">
        <f t="shared" ref="AT51:AT59" si="1">ROUND(SUM(AV51:AW51),2)</f>
        <v>0</v>
      </c>
      <c r="AU51" s="197">
        <f>ROUND(AU52+AU55+AU56+AU59,5)</f>
        <v>0</v>
      </c>
      <c r="AV51" s="196">
        <f>ROUND(AZ51*L26,2)</f>
        <v>0</v>
      </c>
      <c r="AW51" s="196">
        <f>ROUND(BA51*L27,2)</f>
        <v>0</v>
      </c>
      <c r="AX51" s="196">
        <f>ROUND(BB51*L26,2)</f>
        <v>0</v>
      </c>
      <c r="AY51" s="196">
        <f>ROUND(BC51*L27,2)</f>
        <v>0</v>
      </c>
      <c r="AZ51" s="196">
        <f>ROUND(AZ52+AZ55+AZ56+AZ59,2)</f>
        <v>0</v>
      </c>
      <c r="BA51" s="196">
        <f>ROUND(BA52+BA55+BA56+BA59,2)</f>
        <v>0</v>
      </c>
      <c r="BB51" s="196">
        <f>ROUND(BB52+BB55+BB56+BB59,2)</f>
        <v>0</v>
      </c>
      <c r="BC51" s="196">
        <f>ROUND(BC52+BC55+BC56+BC59,2)</f>
        <v>0</v>
      </c>
      <c r="BD51" s="198">
        <f>ROUND(BD52+BD55+BD56+BD59,2)</f>
        <v>0</v>
      </c>
      <c r="BS51" s="166" t="s">
        <v>76</v>
      </c>
      <c r="BT51" s="166" t="s">
        <v>77</v>
      </c>
      <c r="BU51" s="199" t="s">
        <v>78</v>
      </c>
      <c r="BV51" s="166" t="s">
        <v>79</v>
      </c>
      <c r="BW51" s="166" t="s">
        <v>7</v>
      </c>
      <c r="BX51" s="166" t="s">
        <v>80</v>
      </c>
      <c r="CL51" s="166" t="s">
        <v>23</v>
      </c>
    </row>
    <row r="52" spans="1:91" s="200" customFormat="1" ht="22.5" customHeight="1">
      <c r="B52" s="201"/>
      <c r="C52" s="202"/>
      <c r="D52" s="203" t="s">
        <v>81</v>
      </c>
      <c r="E52" s="203"/>
      <c r="F52" s="203"/>
      <c r="G52" s="203"/>
      <c r="H52" s="203"/>
      <c r="I52" s="204"/>
      <c r="J52" s="203" t="s">
        <v>82</v>
      </c>
      <c r="K52" s="203"/>
      <c r="L52" s="203"/>
      <c r="M52" s="203"/>
      <c r="N52" s="203"/>
      <c r="O52" s="203"/>
      <c r="P52" s="203"/>
      <c r="Q52" s="203"/>
      <c r="R52" s="203"/>
      <c r="S52" s="203"/>
      <c r="T52" s="203"/>
      <c r="U52" s="203"/>
      <c r="V52" s="203"/>
      <c r="W52" s="203"/>
      <c r="X52" s="203"/>
      <c r="Y52" s="203"/>
      <c r="Z52" s="203"/>
      <c r="AA52" s="203"/>
      <c r="AB52" s="203"/>
      <c r="AC52" s="203"/>
      <c r="AD52" s="203"/>
      <c r="AE52" s="203"/>
      <c r="AF52" s="203"/>
      <c r="AG52" s="205">
        <f>ROUND(SUM(AG53:AG54),2)</f>
        <v>0</v>
      </c>
      <c r="AH52" s="206"/>
      <c r="AI52" s="206"/>
      <c r="AJ52" s="206"/>
      <c r="AK52" s="206"/>
      <c r="AL52" s="206"/>
      <c r="AM52" s="206"/>
      <c r="AN52" s="207">
        <f t="shared" si="0"/>
        <v>0</v>
      </c>
      <c r="AO52" s="206"/>
      <c r="AP52" s="206"/>
      <c r="AQ52" s="208" t="s">
        <v>83</v>
      </c>
      <c r="AR52" s="201"/>
      <c r="AS52" s="209">
        <f>ROUND(SUM(AS53:AS54),2)</f>
        <v>0</v>
      </c>
      <c r="AT52" s="210">
        <f t="shared" si="1"/>
        <v>0</v>
      </c>
      <c r="AU52" s="211">
        <f>ROUND(SUM(AU53:AU54),5)</f>
        <v>0</v>
      </c>
      <c r="AV52" s="210">
        <f>ROUND(AZ52*L26,2)</f>
        <v>0</v>
      </c>
      <c r="AW52" s="210">
        <f>ROUND(BA52*L27,2)</f>
        <v>0</v>
      </c>
      <c r="AX52" s="210">
        <f>ROUND(BB52*L26,2)</f>
        <v>0</v>
      </c>
      <c r="AY52" s="210">
        <f>ROUND(BC52*L27,2)</f>
        <v>0</v>
      </c>
      <c r="AZ52" s="210">
        <f>ROUND(SUM(AZ53:AZ54),2)</f>
        <v>0</v>
      </c>
      <c r="BA52" s="210">
        <f>ROUND(SUM(BA53:BA54),2)</f>
        <v>0</v>
      </c>
      <c r="BB52" s="210">
        <f>ROUND(SUM(BB53:BB54),2)</f>
        <v>0</v>
      </c>
      <c r="BC52" s="210">
        <f>ROUND(SUM(BC53:BC54),2)</f>
        <v>0</v>
      </c>
      <c r="BD52" s="212">
        <f>ROUND(SUM(BD53:BD54),2)</f>
        <v>0</v>
      </c>
      <c r="BS52" s="213" t="s">
        <v>76</v>
      </c>
      <c r="BT52" s="213" t="s">
        <v>25</v>
      </c>
      <c r="BU52" s="213" t="s">
        <v>78</v>
      </c>
      <c r="BV52" s="213" t="s">
        <v>79</v>
      </c>
      <c r="BW52" s="213" t="s">
        <v>84</v>
      </c>
      <c r="BX52" s="213" t="s">
        <v>7</v>
      </c>
      <c r="CL52" s="213" t="s">
        <v>23</v>
      </c>
      <c r="CM52" s="213" t="s">
        <v>85</v>
      </c>
    </row>
    <row r="53" spans="1:91" s="225" customFormat="1" ht="22.5" customHeight="1">
      <c r="A53" s="214" t="s">
        <v>86</v>
      </c>
      <c r="B53" s="215"/>
      <c r="C53" s="216"/>
      <c r="D53" s="216"/>
      <c r="E53" s="217" t="s">
        <v>87</v>
      </c>
      <c r="F53" s="217"/>
      <c r="G53" s="217"/>
      <c r="H53" s="217"/>
      <c r="I53" s="217"/>
      <c r="J53" s="216"/>
      <c r="K53" s="217" t="s">
        <v>88</v>
      </c>
      <c r="L53" s="217"/>
      <c r="M53" s="217"/>
      <c r="N53" s="217"/>
      <c r="O53" s="217"/>
      <c r="P53" s="217"/>
      <c r="Q53" s="217"/>
      <c r="R53" s="217"/>
      <c r="S53" s="217"/>
      <c r="T53" s="217"/>
      <c r="U53" s="217"/>
      <c r="V53" s="217"/>
      <c r="W53" s="217"/>
      <c r="X53" s="217"/>
      <c r="Y53" s="217"/>
      <c r="Z53" s="217"/>
      <c r="AA53" s="217"/>
      <c r="AB53" s="217"/>
      <c r="AC53" s="217"/>
      <c r="AD53" s="217"/>
      <c r="AE53" s="217"/>
      <c r="AF53" s="217"/>
      <c r="AG53" s="218">
        <f>'01 - Vodovod'!J29</f>
        <v>0</v>
      </c>
      <c r="AH53" s="219"/>
      <c r="AI53" s="219"/>
      <c r="AJ53" s="219"/>
      <c r="AK53" s="219"/>
      <c r="AL53" s="219"/>
      <c r="AM53" s="219"/>
      <c r="AN53" s="218">
        <f t="shared" si="0"/>
        <v>0</v>
      </c>
      <c r="AO53" s="219"/>
      <c r="AP53" s="219"/>
      <c r="AQ53" s="220" t="s">
        <v>89</v>
      </c>
      <c r="AR53" s="215"/>
      <c r="AS53" s="221">
        <v>0</v>
      </c>
      <c r="AT53" s="222">
        <f t="shared" si="1"/>
        <v>0</v>
      </c>
      <c r="AU53" s="223">
        <f>'01 - Vodovod'!P93</f>
        <v>0</v>
      </c>
      <c r="AV53" s="222">
        <f>'01 - Vodovod'!J32</f>
        <v>0</v>
      </c>
      <c r="AW53" s="222">
        <f>'01 - Vodovod'!J33</f>
        <v>0</v>
      </c>
      <c r="AX53" s="222">
        <f>'01 - Vodovod'!J34</f>
        <v>0</v>
      </c>
      <c r="AY53" s="222">
        <f>'01 - Vodovod'!J35</f>
        <v>0</v>
      </c>
      <c r="AZ53" s="222">
        <f>'01 - Vodovod'!F32</f>
        <v>0</v>
      </c>
      <c r="BA53" s="222">
        <f>'01 - Vodovod'!F33</f>
        <v>0</v>
      </c>
      <c r="BB53" s="222">
        <f>'01 - Vodovod'!F34</f>
        <v>0</v>
      </c>
      <c r="BC53" s="222">
        <f>'01 - Vodovod'!F35</f>
        <v>0</v>
      </c>
      <c r="BD53" s="224">
        <f>'01 - Vodovod'!F36</f>
        <v>0</v>
      </c>
      <c r="BT53" s="226" t="s">
        <v>85</v>
      </c>
      <c r="BV53" s="226" t="s">
        <v>79</v>
      </c>
      <c r="BW53" s="226" t="s">
        <v>90</v>
      </c>
      <c r="BX53" s="226" t="s">
        <v>84</v>
      </c>
      <c r="CL53" s="226" t="s">
        <v>23</v>
      </c>
    </row>
    <row r="54" spans="1:91" s="225" customFormat="1" ht="22.5" customHeight="1">
      <c r="A54" s="214" t="s">
        <v>86</v>
      </c>
      <c r="B54" s="215"/>
      <c r="C54" s="216"/>
      <c r="D54" s="216"/>
      <c r="E54" s="217" t="s">
        <v>91</v>
      </c>
      <c r="F54" s="217"/>
      <c r="G54" s="217"/>
      <c r="H54" s="217"/>
      <c r="I54" s="217"/>
      <c r="J54" s="216"/>
      <c r="K54" s="217" t="s">
        <v>92</v>
      </c>
      <c r="L54" s="217"/>
      <c r="M54" s="217"/>
      <c r="N54" s="217"/>
      <c r="O54" s="217"/>
      <c r="P54" s="217"/>
      <c r="Q54" s="217"/>
      <c r="R54" s="217"/>
      <c r="S54" s="217"/>
      <c r="T54" s="217"/>
      <c r="U54" s="217"/>
      <c r="V54" s="217"/>
      <c r="W54" s="217"/>
      <c r="X54" s="217"/>
      <c r="Y54" s="217"/>
      <c r="Z54" s="217"/>
      <c r="AA54" s="217"/>
      <c r="AB54" s="217"/>
      <c r="AC54" s="217"/>
      <c r="AD54" s="217"/>
      <c r="AE54" s="217"/>
      <c r="AF54" s="217"/>
      <c r="AG54" s="218">
        <f>'02 - Armaturní šachty AŠ1...'!J29</f>
        <v>0</v>
      </c>
      <c r="AH54" s="219"/>
      <c r="AI54" s="219"/>
      <c r="AJ54" s="219"/>
      <c r="AK54" s="219"/>
      <c r="AL54" s="219"/>
      <c r="AM54" s="219"/>
      <c r="AN54" s="218">
        <f t="shared" si="0"/>
        <v>0</v>
      </c>
      <c r="AO54" s="219"/>
      <c r="AP54" s="219"/>
      <c r="AQ54" s="220" t="s">
        <v>89</v>
      </c>
      <c r="AR54" s="215"/>
      <c r="AS54" s="221">
        <v>0</v>
      </c>
      <c r="AT54" s="222">
        <f t="shared" si="1"/>
        <v>0</v>
      </c>
      <c r="AU54" s="223">
        <f>'02 - Armaturní šachty AŠ1...'!P103</f>
        <v>0</v>
      </c>
      <c r="AV54" s="222">
        <f>'02 - Armaturní šachty AŠ1...'!J32</f>
        <v>0</v>
      </c>
      <c r="AW54" s="222">
        <f>'02 - Armaturní šachty AŠ1...'!J33</f>
        <v>0</v>
      </c>
      <c r="AX54" s="222">
        <f>'02 - Armaturní šachty AŠ1...'!J34</f>
        <v>0</v>
      </c>
      <c r="AY54" s="222">
        <f>'02 - Armaturní šachty AŠ1...'!J35</f>
        <v>0</v>
      </c>
      <c r="AZ54" s="222">
        <f>'02 - Armaturní šachty AŠ1...'!F32</f>
        <v>0</v>
      </c>
      <c r="BA54" s="222">
        <f>'02 - Armaturní šachty AŠ1...'!F33</f>
        <v>0</v>
      </c>
      <c r="BB54" s="222">
        <f>'02 - Armaturní šachty AŠ1...'!F34</f>
        <v>0</v>
      </c>
      <c r="BC54" s="222">
        <f>'02 - Armaturní šachty AŠ1...'!F35</f>
        <v>0</v>
      </c>
      <c r="BD54" s="224">
        <f>'02 - Armaturní šachty AŠ1...'!F36</f>
        <v>0</v>
      </c>
      <c r="BT54" s="226" t="s">
        <v>85</v>
      </c>
      <c r="BV54" s="226" t="s">
        <v>79</v>
      </c>
      <c r="BW54" s="226" t="s">
        <v>93</v>
      </c>
      <c r="BX54" s="226" t="s">
        <v>84</v>
      </c>
      <c r="CL54" s="226" t="s">
        <v>23</v>
      </c>
    </row>
    <row r="55" spans="1:91" s="200" customFormat="1" ht="22.5" customHeight="1">
      <c r="A55" s="214" t="s">
        <v>86</v>
      </c>
      <c r="B55" s="201"/>
      <c r="C55" s="202"/>
      <c r="D55" s="203" t="s">
        <v>94</v>
      </c>
      <c r="E55" s="203"/>
      <c r="F55" s="203"/>
      <c r="G55" s="203"/>
      <c r="H55" s="203"/>
      <c r="I55" s="204"/>
      <c r="J55" s="203" t="s">
        <v>95</v>
      </c>
      <c r="K55" s="203"/>
      <c r="L55" s="203"/>
      <c r="M55" s="203"/>
      <c r="N55" s="203"/>
      <c r="O55" s="203"/>
      <c r="P55" s="203"/>
      <c r="Q55" s="203"/>
      <c r="R55" s="203"/>
      <c r="S55" s="203"/>
      <c r="T55" s="203"/>
      <c r="U55" s="203"/>
      <c r="V55" s="203"/>
      <c r="W55" s="203"/>
      <c r="X55" s="203"/>
      <c r="Y55" s="203"/>
      <c r="Z55" s="203"/>
      <c r="AA55" s="203"/>
      <c r="AB55" s="203"/>
      <c r="AC55" s="203"/>
      <c r="AD55" s="203"/>
      <c r="AE55" s="203"/>
      <c r="AF55" s="203"/>
      <c r="AG55" s="207">
        <f>'SO 02 - Věžový vodojem'!J27</f>
        <v>0</v>
      </c>
      <c r="AH55" s="206"/>
      <c r="AI55" s="206"/>
      <c r="AJ55" s="206"/>
      <c r="AK55" s="206"/>
      <c r="AL55" s="206"/>
      <c r="AM55" s="206"/>
      <c r="AN55" s="207">
        <f t="shared" si="0"/>
        <v>0</v>
      </c>
      <c r="AO55" s="206"/>
      <c r="AP55" s="206"/>
      <c r="AQ55" s="208" t="s">
        <v>96</v>
      </c>
      <c r="AR55" s="201"/>
      <c r="AS55" s="209">
        <v>0</v>
      </c>
      <c r="AT55" s="210">
        <f t="shared" si="1"/>
        <v>0</v>
      </c>
      <c r="AU55" s="211">
        <f>'SO 02 - Věžový vodojem'!P86</f>
        <v>0</v>
      </c>
      <c r="AV55" s="210">
        <f>'SO 02 - Věžový vodojem'!J30</f>
        <v>0</v>
      </c>
      <c r="AW55" s="210">
        <f>'SO 02 - Věžový vodojem'!J31</f>
        <v>0</v>
      </c>
      <c r="AX55" s="210">
        <f>'SO 02 - Věžový vodojem'!J32</f>
        <v>0</v>
      </c>
      <c r="AY55" s="210">
        <f>'SO 02 - Věžový vodojem'!J33</f>
        <v>0</v>
      </c>
      <c r="AZ55" s="210">
        <f>'SO 02 - Věžový vodojem'!F30</f>
        <v>0</v>
      </c>
      <c r="BA55" s="210">
        <f>'SO 02 - Věžový vodojem'!F31</f>
        <v>0</v>
      </c>
      <c r="BB55" s="210">
        <f>'SO 02 - Věžový vodojem'!F32</f>
        <v>0</v>
      </c>
      <c r="BC55" s="210">
        <f>'SO 02 - Věžový vodojem'!F33</f>
        <v>0</v>
      </c>
      <c r="BD55" s="212">
        <f>'SO 02 - Věžový vodojem'!F34</f>
        <v>0</v>
      </c>
      <c r="BT55" s="213" t="s">
        <v>25</v>
      </c>
      <c r="BV55" s="213" t="s">
        <v>79</v>
      </c>
      <c r="BW55" s="213" t="s">
        <v>97</v>
      </c>
      <c r="BX55" s="213" t="s">
        <v>7</v>
      </c>
      <c r="CL55" s="213" t="s">
        <v>23</v>
      </c>
      <c r="CM55" s="213" t="s">
        <v>85</v>
      </c>
    </row>
    <row r="56" spans="1:91" s="200" customFormat="1" ht="22.5" customHeight="1">
      <c r="B56" s="201"/>
      <c r="C56" s="202"/>
      <c r="D56" s="203" t="s">
        <v>98</v>
      </c>
      <c r="E56" s="203"/>
      <c r="F56" s="203"/>
      <c r="G56" s="203"/>
      <c r="H56" s="203"/>
      <c r="I56" s="204"/>
      <c r="J56" s="203" t="s">
        <v>99</v>
      </c>
      <c r="K56" s="203"/>
      <c r="L56" s="203"/>
      <c r="M56" s="203"/>
      <c r="N56" s="203"/>
      <c r="O56" s="203"/>
      <c r="P56" s="203"/>
      <c r="Q56" s="203"/>
      <c r="R56" s="203"/>
      <c r="S56" s="203"/>
      <c r="T56" s="203"/>
      <c r="U56" s="203"/>
      <c r="V56" s="203"/>
      <c r="W56" s="203"/>
      <c r="X56" s="203"/>
      <c r="Y56" s="203"/>
      <c r="Z56" s="203"/>
      <c r="AA56" s="203"/>
      <c r="AB56" s="203"/>
      <c r="AC56" s="203"/>
      <c r="AD56" s="203"/>
      <c r="AE56" s="203"/>
      <c r="AF56" s="203"/>
      <c r="AG56" s="205">
        <f>ROUND(SUM(AG57:AG58),2)</f>
        <v>0</v>
      </c>
      <c r="AH56" s="206"/>
      <c r="AI56" s="206"/>
      <c r="AJ56" s="206"/>
      <c r="AK56" s="206"/>
      <c r="AL56" s="206"/>
      <c r="AM56" s="206"/>
      <c r="AN56" s="207">
        <f t="shared" si="0"/>
        <v>0</v>
      </c>
      <c r="AO56" s="206"/>
      <c r="AP56" s="206"/>
      <c r="AQ56" s="208" t="s">
        <v>96</v>
      </c>
      <c r="AR56" s="201"/>
      <c r="AS56" s="209">
        <f>ROUND(SUM(AS57:AS58),2)</f>
        <v>0</v>
      </c>
      <c r="AT56" s="210">
        <f t="shared" si="1"/>
        <v>0</v>
      </c>
      <c r="AU56" s="211">
        <f>ROUND(SUM(AU57:AU58),5)</f>
        <v>0</v>
      </c>
      <c r="AV56" s="210">
        <f>ROUND(AZ56*L26,2)</f>
        <v>0</v>
      </c>
      <c r="AW56" s="210">
        <f>ROUND(BA56*L27,2)</f>
        <v>0</v>
      </c>
      <c r="AX56" s="210">
        <f>ROUND(BB56*L26,2)</f>
        <v>0</v>
      </c>
      <c r="AY56" s="210">
        <f>ROUND(BC56*L27,2)</f>
        <v>0</v>
      </c>
      <c r="AZ56" s="210">
        <f>ROUND(SUM(AZ57:AZ58),2)</f>
        <v>0</v>
      </c>
      <c r="BA56" s="210">
        <f>ROUND(SUM(BA57:BA58),2)</f>
        <v>0</v>
      </c>
      <c r="BB56" s="210">
        <f>ROUND(SUM(BB57:BB58),2)</f>
        <v>0</v>
      </c>
      <c r="BC56" s="210">
        <f>ROUND(SUM(BC57:BC58),2)</f>
        <v>0</v>
      </c>
      <c r="BD56" s="212">
        <f>ROUND(SUM(BD57:BD58),2)</f>
        <v>0</v>
      </c>
      <c r="BS56" s="213" t="s">
        <v>76</v>
      </c>
      <c r="BT56" s="213" t="s">
        <v>25</v>
      </c>
      <c r="BU56" s="213" t="s">
        <v>78</v>
      </c>
      <c r="BV56" s="213" t="s">
        <v>79</v>
      </c>
      <c r="BW56" s="213" t="s">
        <v>100</v>
      </c>
      <c r="BX56" s="213" t="s">
        <v>7</v>
      </c>
      <c r="CL56" s="213" t="s">
        <v>23</v>
      </c>
      <c r="CM56" s="213" t="s">
        <v>85</v>
      </c>
    </row>
    <row r="57" spans="1:91" s="225" customFormat="1" ht="22.5" customHeight="1">
      <c r="A57" s="214" t="s">
        <v>86</v>
      </c>
      <c r="B57" s="215"/>
      <c r="C57" s="216"/>
      <c r="D57" s="216"/>
      <c r="E57" s="217" t="s">
        <v>87</v>
      </c>
      <c r="F57" s="217"/>
      <c r="G57" s="217"/>
      <c r="H57" s="217"/>
      <c r="I57" s="217"/>
      <c r="J57" s="216"/>
      <c r="K57" s="217" t="s">
        <v>101</v>
      </c>
      <c r="L57" s="217"/>
      <c r="M57" s="217"/>
      <c r="N57" s="217"/>
      <c r="O57" s="217"/>
      <c r="P57" s="217"/>
      <c r="Q57" s="217"/>
      <c r="R57" s="217"/>
      <c r="S57" s="217"/>
      <c r="T57" s="217"/>
      <c r="U57" s="217"/>
      <c r="V57" s="217"/>
      <c r="W57" s="217"/>
      <c r="X57" s="217"/>
      <c r="Y57" s="217"/>
      <c r="Z57" s="217"/>
      <c r="AA57" s="217"/>
      <c r="AB57" s="217"/>
      <c r="AC57" s="217"/>
      <c r="AD57" s="217"/>
      <c r="AE57" s="217"/>
      <c r="AF57" s="217"/>
      <c r="AG57" s="218">
        <f>'01 - Armaturní šachta AŠ2'!J29</f>
        <v>0</v>
      </c>
      <c r="AH57" s="219"/>
      <c r="AI57" s="219"/>
      <c r="AJ57" s="219"/>
      <c r="AK57" s="219"/>
      <c r="AL57" s="219"/>
      <c r="AM57" s="219"/>
      <c r="AN57" s="218">
        <f t="shared" si="0"/>
        <v>0</v>
      </c>
      <c r="AO57" s="219"/>
      <c r="AP57" s="219"/>
      <c r="AQ57" s="220" t="s">
        <v>89</v>
      </c>
      <c r="AR57" s="215"/>
      <c r="AS57" s="221">
        <v>0</v>
      </c>
      <c r="AT57" s="222">
        <f t="shared" si="1"/>
        <v>0</v>
      </c>
      <c r="AU57" s="223">
        <f>'01 - Armaturní šachta AŠ2'!P95</f>
        <v>0</v>
      </c>
      <c r="AV57" s="222">
        <f>'01 - Armaturní šachta AŠ2'!J32</f>
        <v>0</v>
      </c>
      <c r="AW57" s="222">
        <f>'01 - Armaturní šachta AŠ2'!J33</f>
        <v>0</v>
      </c>
      <c r="AX57" s="222">
        <f>'01 - Armaturní šachta AŠ2'!J34</f>
        <v>0</v>
      </c>
      <c r="AY57" s="222">
        <f>'01 - Armaturní šachta AŠ2'!J35</f>
        <v>0</v>
      </c>
      <c r="AZ57" s="222">
        <f>'01 - Armaturní šachta AŠ2'!F32</f>
        <v>0</v>
      </c>
      <c r="BA57" s="222">
        <f>'01 - Armaturní šachta AŠ2'!F33</f>
        <v>0</v>
      </c>
      <c r="BB57" s="222">
        <f>'01 - Armaturní šachta AŠ2'!F34</f>
        <v>0</v>
      </c>
      <c r="BC57" s="222">
        <f>'01 - Armaturní šachta AŠ2'!F35</f>
        <v>0</v>
      </c>
      <c r="BD57" s="224">
        <f>'01 - Armaturní šachta AŠ2'!F36</f>
        <v>0</v>
      </c>
      <c r="BT57" s="226" t="s">
        <v>85</v>
      </c>
      <c r="BV57" s="226" t="s">
        <v>79</v>
      </c>
      <c r="BW57" s="226" t="s">
        <v>102</v>
      </c>
      <c r="BX57" s="226" t="s">
        <v>100</v>
      </c>
      <c r="CL57" s="226" t="s">
        <v>5</v>
      </c>
    </row>
    <row r="58" spans="1:91" s="225" customFormat="1" ht="22.5" customHeight="1">
      <c r="A58" s="214" t="s">
        <v>86</v>
      </c>
      <c r="B58" s="215"/>
      <c r="C58" s="216"/>
      <c r="D58" s="216"/>
      <c r="E58" s="217" t="s">
        <v>91</v>
      </c>
      <c r="F58" s="217"/>
      <c r="G58" s="217"/>
      <c r="H58" s="217"/>
      <c r="I58" s="217"/>
      <c r="J58" s="216"/>
      <c r="K58" s="217" t="s">
        <v>103</v>
      </c>
      <c r="L58" s="217"/>
      <c r="M58" s="217"/>
      <c r="N58" s="217"/>
      <c r="O58" s="217"/>
      <c r="P58" s="217"/>
      <c r="Q58" s="217"/>
      <c r="R58" s="217"/>
      <c r="S58" s="217"/>
      <c r="T58" s="217"/>
      <c r="U58" s="217"/>
      <c r="V58" s="217"/>
      <c r="W58" s="217"/>
      <c r="X58" s="217"/>
      <c r="Y58" s="217"/>
      <c r="Z58" s="217"/>
      <c r="AA58" s="217"/>
      <c r="AB58" s="217"/>
      <c r="AC58" s="217"/>
      <c r="AD58" s="217"/>
      <c r="AE58" s="217"/>
      <c r="AF58" s="217"/>
      <c r="AG58" s="218">
        <f>'02 - Přípojka vodojem'!J29</f>
        <v>0</v>
      </c>
      <c r="AH58" s="219"/>
      <c r="AI58" s="219"/>
      <c r="AJ58" s="219"/>
      <c r="AK58" s="219"/>
      <c r="AL58" s="219"/>
      <c r="AM58" s="219"/>
      <c r="AN58" s="218">
        <f t="shared" si="0"/>
        <v>0</v>
      </c>
      <c r="AO58" s="219"/>
      <c r="AP58" s="219"/>
      <c r="AQ58" s="220" t="s">
        <v>89</v>
      </c>
      <c r="AR58" s="215"/>
      <c r="AS58" s="221">
        <v>0</v>
      </c>
      <c r="AT58" s="222">
        <f t="shared" si="1"/>
        <v>0</v>
      </c>
      <c r="AU58" s="223">
        <f>'02 - Přípojka vodojem'!P88</f>
        <v>0</v>
      </c>
      <c r="AV58" s="222">
        <f>'02 - Přípojka vodojem'!J32</f>
        <v>0</v>
      </c>
      <c r="AW58" s="222">
        <f>'02 - Přípojka vodojem'!J33</f>
        <v>0</v>
      </c>
      <c r="AX58" s="222">
        <f>'02 - Přípojka vodojem'!J34</f>
        <v>0</v>
      </c>
      <c r="AY58" s="222">
        <f>'02 - Přípojka vodojem'!J35</f>
        <v>0</v>
      </c>
      <c r="AZ58" s="222">
        <f>'02 - Přípojka vodojem'!F32</f>
        <v>0</v>
      </c>
      <c r="BA58" s="222">
        <f>'02 - Přípojka vodojem'!F33</f>
        <v>0</v>
      </c>
      <c r="BB58" s="222">
        <f>'02 - Přípojka vodojem'!F34</f>
        <v>0</v>
      </c>
      <c r="BC58" s="222">
        <f>'02 - Přípojka vodojem'!F35</f>
        <v>0</v>
      </c>
      <c r="BD58" s="224">
        <f>'02 - Přípojka vodojem'!F36</f>
        <v>0</v>
      </c>
      <c r="BT58" s="226" t="s">
        <v>85</v>
      </c>
      <c r="BV58" s="226" t="s">
        <v>79</v>
      </c>
      <c r="BW58" s="226" t="s">
        <v>104</v>
      </c>
      <c r="BX58" s="226" t="s">
        <v>100</v>
      </c>
      <c r="CL58" s="226" t="s">
        <v>5</v>
      </c>
    </row>
    <row r="59" spans="1:91" s="200" customFormat="1" ht="37.5" customHeight="1">
      <c r="A59" s="214" t="s">
        <v>86</v>
      </c>
      <c r="B59" s="201"/>
      <c r="C59" s="202"/>
      <c r="D59" s="203" t="s">
        <v>105</v>
      </c>
      <c r="E59" s="203"/>
      <c r="F59" s="203"/>
      <c r="G59" s="203"/>
      <c r="H59" s="203"/>
      <c r="I59" s="204"/>
      <c r="J59" s="203" t="s">
        <v>106</v>
      </c>
      <c r="K59" s="203"/>
      <c r="L59" s="203"/>
      <c r="M59" s="203"/>
      <c r="N59" s="203"/>
      <c r="O59" s="203"/>
      <c r="P59" s="203"/>
      <c r="Q59" s="203"/>
      <c r="R59" s="203"/>
      <c r="S59" s="203"/>
      <c r="T59" s="203"/>
      <c r="U59" s="203"/>
      <c r="V59" s="203"/>
      <c r="W59" s="203"/>
      <c r="X59" s="203"/>
      <c r="Y59" s="203"/>
      <c r="Z59" s="203"/>
      <c r="AA59" s="203"/>
      <c r="AB59" s="203"/>
      <c r="AC59" s="203"/>
      <c r="AD59" s="203"/>
      <c r="AE59" s="203"/>
      <c r="AF59" s="203"/>
      <c r="AG59" s="207">
        <f>'VON - Vedlejší a ostatní ...'!J27</f>
        <v>0</v>
      </c>
      <c r="AH59" s="206"/>
      <c r="AI59" s="206"/>
      <c r="AJ59" s="206"/>
      <c r="AK59" s="206"/>
      <c r="AL59" s="206"/>
      <c r="AM59" s="206"/>
      <c r="AN59" s="207">
        <f t="shared" si="0"/>
        <v>0</v>
      </c>
      <c r="AO59" s="206"/>
      <c r="AP59" s="206"/>
      <c r="AQ59" s="208" t="s">
        <v>105</v>
      </c>
      <c r="AR59" s="201"/>
      <c r="AS59" s="227">
        <v>0</v>
      </c>
      <c r="AT59" s="228">
        <f t="shared" si="1"/>
        <v>0</v>
      </c>
      <c r="AU59" s="229">
        <f>'VON - Vedlejší a ostatní ...'!P81</f>
        <v>0</v>
      </c>
      <c r="AV59" s="228">
        <f>'VON - Vedlejší a ostatní ...'!J30</f>
        <v>0</v>
      </c>
      <c r="AW59" s="228">
        <f>'VON - Vedlejší a ostatní ...'!J31</f>
        <v>0</v>
      </c>
      <c r="AX59" s="228">
        <f>'VON - Vedlejší a ostatní ...'!J32</f>
        <v>0</v>
      </c>
      <c r="AY59" s="228">
        <f>'VON - Vedlejší a ostatní ...'!J33</f>
        <v>0</v>
      </c>
      <c r="AZ59" s="228">
        <f>'VON - Vedlejší a ostatní ...'!F30</f>
        <v>0</v>
      </c>
      <c r="BA59" s="228">
        <f>'VON - Vedlejší a ostatní ...'!F31</f>
        <v>0</v>
      </c>
      <c r="BB59" s="228">
        <f>'VON - Vedlejší a ostatní ...'!F32</f>
        <v>0</v>
      </c>
      <c r="BC59" s="228">
        <f>'VON - Vedlejší a ostatní ...'!F33</f>
        <v>0</v>
      </c>
      <c r="BD59" s="230">
        <f>'VON - Vedlejší a ostatní ...'!F34</f>
        <v>0</v>
      </c>
      <c r="BT59" s="213" t="s">
        <v>25</v>
      </c>
      <c r="BV59" s="213" t="s">
        <v>79</v>
      </c>
      <c r="BW59" s="213" t="s">
        <v>107</v>
      </c>
      <c r="BX59" s="213" t="s">
        <v>7</v>
      </c>
      <c r="CL59" s="213" t="s">
        <v>23</v>
      </c>
      <c r="CM59" s="213" t="s">
        <v>85</v>
      </c>
    </row>
    <row r="60" spans="1:91" s="137" customFormat="1" ht="30" customHeight="1">
      <c r="B60" s="130"/>
      <c r="AR60" s="130"/>
    </row>
    <row r="61" spans="1:91" s="137" customFormat="1" ht="6.9" customHeight="1">
      <c r="B61" s="156"/>
      <c r="C61" s="157"/>
      <c r="D61" s="157"/>
      <c r="E61" s="157"/>
      <c r="F61" s="157"/>
      <c r="G61" s="157"/>
      <c r="H61" s="157"/>
      <c r="I61" s="157"/>
      <c r="J61" s="157"/>
      <c r="K61" s="157"/>
      <c r="L61" s="157"/>
      <c r="M61" s="157"/>
      <c r="N61" s="157"/>
      <c r="O61" s="157"/>
      <c r="P61" s="157"/>
      <c r="Q61" s="157"/>
      <c r="R61" s="157"/>
      <c r="S61" s="157"/>
      <c r="T61" s="157"/>
      <c r="U61" s="157"/>
      <c r="V61" s="157"/>
      <c r="W61" s="157"/>
      <c r="X61" s="157"/>
      <c r="Y61" s="157"/>
      <c r="Z61" s="157"/>
      <c r="AA61" s="157"/>
      <c r="AB61" s="157"/>
      <c r="AC61" s="157"/>
      <c r="AD61" s="157"/>
      <c r="AE61" s="157"/>
      <c r="AF61" s="157"/>
      <c r="AG61" s="157"/>
      <c r="AH61" s="157"/>
      <c r="AI61" s="157"/>
      <c r="AJ61" s="157"/>
      <c r="AK61" s="157"/>
      <c r="AL61" s="157"/>
      <c r="AM61" s="157"/>
      <c r="AN61" s="157"/>
      <c r="AO61" s="157"/>
      <c r="AP61" s="157"/>
      <c r="AQ61" s="157"/>
      <c r="AR61" s="130"/>
    </row>
  </sheetData>
  <sheetProtection password="C6B9" sheet="1" objects="1" scenarios="1" formatRows="0" selectLockedCells="1"/>
  <mergeCells count="69">
    <mergeCell ref="AG51:AM51"/>
    <mergeCell ref="AN51:AP51"/>
    <mergeCell ref="AR2:BE2"/>
    <mergeCell ref="AN58:AP58"/>
    <mergeCell ref="AG58:AM58"/>
    <mergeCell ref="AN56:AP56"/>
    <mergeCell ref="AG56:AM56"/>
    <mergeCell ref="AN54:AP54"/>
    <mergeCell ref="AG54:AM54"/>
    <mergeCell ref="AN52:AP52"/>
    <mergeCell ref="AG52:AM52"/>
    <mergeCell ref="L42:AO42"/>
    <mergeCell ref="AM44:AN44"/>
    <mergeCell ref="AM46:AP46"/>
    <mergeCell ref="AS46:AT48"/>
    <mergeCell ref="W28:AE28"/>
    <mergeCell ref="E58:I58"/>
    <mergeCell ref="K58:AF58"/>
    <mergeCell ref="AN59:AP59"/>
    <mergeCell ref="AG59:AM59"/>
    <mergeCell ref="D59:H59"/>
    <mergeCell ref="J59:AF59"/>
    <mergeCell ref="D56:H56"/>
    <mergeCell ref="J56:AF56"/>
    <mergeCell ref="AN57:AP57"/>
    <mergeCell ref="AG57:AM57"/>
    <mergeCell ref="E57:I57"/>
    <mergeCell ref="K57:AF57"/>
    <mergeCell ref="E54:I54"/>
    <mergeCell ref="K54:AF54"/>
    <mergeCell ref="AN55:AP55"/>
    <mergeCell ref="AG55:AM55"/>
    <mergeCell ref="D55:H55"/>
    <mergeCell ref="J55:AF55"/>
    <mergeCell ref="D52:H52"/>
    <mergeCell ref="J52:AF52"/>
    <mergeCell ref="AN53:AP53"/>
    <mergeCell ref="AG53:AM53"/>
    <mergeCell ref="E53:I53"/>
    <mergeCell ref="K53:AF53"/>
    <mergeCell ref="C49:G49"/>
    <mergeCell ref="I49:AF49"/>
    <mergeCell ref="AG49:AM49"/>
    <mergeCell ref="AN49:AP49"/>
    <mergeCell ref="L30:O30"/>
    <mergeCell ref="W30:AE30"/>
    <mergeCell ref="AK30:AO30"/>
    <mergeCell ref="X32:AB32"/>
    <mergeCell ref="AK32:AO32"/>
    <mergeCell ref="L29:O29"/>
    <mergeCell ref="W29:AE29"/>
    <mergeCell ref="AK29:AO2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 ref="AK28:AO28"/>
  </mergeCells>
  <hyperlinks>
    <hyperlink ref="K1:S1" location="C2" display="1) Rekapitulace stavby"/>
    <hyperlink ref="W1:AI1" location="C51" display="2) Rekapitulace objektů stavby a soupisů prací"/>
    <hyperlink ref="A53" location="'01 - Vodovod'!C2" display="/"/>
    <hyperlink ref="A54" location="'02 - Armaturní šachty AŠ1...'!C2" display="/"/>
    <hyperlink ref="A55" location="'SO 02 - Věžový vodojem'!C2" display="/"/>
    <hyperlink ref="A57" location="'01 - Armaturní šachta AŠ2'!C2" display="/"/>
    <hyperlink ref="A58" location="'02 - Přípojka vodojem'!C2" display="/"/>
    <hyperlink ref="A59" location="'VON - Vedlejší a ostatní ...'!C2" displa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73"/>
  <sheetViews>
    <sheetView showGridLines="0" workbookViewId="0">
      <pane ySplit="1" topLeftCell="A57" activePane="bottomLeft" state="frozen"/>
      <selection pane="bottomLeft" activeCell="I96" sqref="I96"/>
    </sheetView>
  </sheetViews>
  <sheetFormatPr defaultRowHeight="12"/>
  <cols>
    <col min="1" max="1" width="8.28515625" style="105" customWidth="1"/>
    <col min="2" max="2" width="1.7109375" style="105" customWidth="1"/>
    <col min="3" max="3" width="4.140625" style="105" customWidth="1"/>
    <col min="4" max="4" width="4.28515625" style="105" customWidth="1"/>
    <col min="5" max="5" width="17.140625" style="105" customWidth="1"/>
    <col min="6" max="6" width="75" style="105" customWidth="1"/>
    <col min="7" max="7" width="8.7109375" style="105" customWidth="1"/>
    <col min="8" max="8" width="11.140625" style="105" customWidth="1"/>
    <col min="9" max="9" width="12.7109375" style="105" customWidth="1"/>
    <col min="10" max="10" width="23.42578125" style="105" customWidth="1"/>
    <col min="11" max="11" width="15.42578125" style="105" customWidth="1"/>
    <col min="12" max="12" width="9.140625" style="105"/>
    <col min="13" max="18" width="9.28515625" style="105" hidden="1"/>
    <col min="19" max="19" width="8.140625" style="105" hidden="1" customWidth="1"/>
    <col min="20" max="20" width="29.7109375" style="105" hidden="1" customWidth="1"/>
    <col min="21" max="21" width="16.28515625" style="105" hidden="1" customWidth="1"/>
    <col min="22" max="22" width="12.28515625" style="105" customWidth="1"/>
    <col min="23" max="23" width="16.28515625" style="105" customWidth="1"/>
    <col min="24" max="24" width="12.28515625" style="105" customWidth="1"/>
    <col min="25" max="25" width="15" style="105" customWidth="1"/>
    <col min="26" max="26" width="11" style="105" customWidth="1"/>
    <col min="27" max="27" width="15" style="105" customWidth="1"/>
    <col min="28" max="28" width="16.28515625" style="105" customWidth="1"/>
    <col min="29" max="29" width="11" style="105" customWidth="1"/>
    <col min="30" max="30" width="15" style="105" customWidth="1"/>
    <col min="31" max="31" width="16.28515625" style="105" customWidth="1"/>
    <col min="32" max="43" width="9.140625" style="105"/>
    <col min="44" max="65" width="9.28515625" style="105" hidden="1"/>
    <col min="66" max="16384" width="9.140625" style="105"/>
  </cols>
  <sheetData>
    <row r="1" spans="1:70" ht="21.75" customHeight="1">
      <c r="A1" s="104"/>
      <c r="B1" s="3"/>
      <c r="C1" s="3"/>
      <c r="D1" s="4" t="s">
        <v>1</v>
      </c>
      <c r="E1" s="3"/>
      <c r="F1" s="232" t="s">
        <v>108</v>
      </c>
      <c r="G1" s="233" t="s">
        <v>109</v>
      </c>
      <c r="H1" s="233"/>
      <c r="I1" s="3"/>
      <c r="J1" s="232" t="s">
        <v>110</v>
      </c>
      <c r="K1" s="4" t="s">
        <v>111</v>
      </c>
      <c r="L1" s="232" t="s">
        <v>112</v>
      </c>
      <c r="M1" s="232"/>
      <c r="N1" s="232"/>
      <c r="O1" s="232"/>
      <c r="P1" s="232"/>
      <c r="Q1" s="232"/>
      <c r="R1" s="232"/>
      <c r="S1" s="232"/>
      <c r="T1" s="232"/>
      <c r="U1" s="103"/>
      <c r="V1" s="103"/>
      <c r="W1" s="104"/>
      <c r="X1" s="104"/>
      <c r="Y1" s="104"/>
      <c r="Z1" s="104"/>
      <c r="AA1" s="104"/>
      <c r="AB1" s="104"/>
      <c r="AC1" s="104"/>
      <c r="AD1" s="104"/>
      <c r="AE1" s="104"/>
      <c r="AF1" s="104"/>
      <c r="AG1" s="104"/>
      <c r="AH1" s="104"/>
      <c r="AI1" s="104"/>
      <c r="AJ1" s="104"/>
      <c r="AK1" s="104"/>
      <c r="AL1" s="104"/>
      <c r="AM1" s="104"/>
      <c r="AN1" s="104"/>
      <c r="AO1" s="104"/>
      <c r="AP1" s="104"/>
      <c r="AQ1" s="104"/>
      <c r="AR1" s="104"/>
      <c r="AS1" s="104"/>
      <c r="AT1" s="104"/>
      <c r="AU1" s="104"/>
      <c r="AV1" s="104"/>
      <c r="AW1" s="104"/>
      <c r="AX1" s="104"/>
      <c r="AY1" s="104"/>
      <c r="AZ1" s="104"/>
      <c r="BA1" s="104"/>
      <c r="BB1" s="104"/>
      <c r="BC1" s="104"/>
      <c r="BD1" s="104"/>
      <c r="BE1" s="104"/>
      <c r="BF1" s="104"/>
      <c r="BG1" s="104"/>
      <c r="BH1" s="104"/>
      <c r="BI1" s="104"/>
      <c r="BJ1" s="104"/>
      <c r="BK1" s="104"/>
      <c r="BL1" s="104"/>
      <c r="BM1" s="104"/>
      <c r="BN1" s="104"/>
      <c r="BO1" s="104"/>
      <c r="BP1" s="104"/>
      <c r="BQ1" s="104"/>
      <c r="BR1" s="104"/>
    </row>
    <row r="2" spans="1:70" ht="36.9" customHeight="1">
      <c r="L2" s="107" t="s">
        <v>8</v>
      </c>
      <c r="M2" s="108"/>
      <c r="N2" s="108"/>
      <c r="O2" s="108"/>
      <c r="P2" s="108"/>
      <c r="Q2" s="108"/>
      <c r="R2" s="108"/>
      <c r="S2" s="108"/>
      <c r="T2" s="108"/>
      <c r="U2" s="108"/>
      <c r="V2" s="108"/>
      <c r="AT2" s="109" t="s">
        <v>90</v>
      </c>
    </row>
    <row r="3" spans="1:70" ht="6.9" customHeight="1">
      <c r="B3" s="110"/>
      <c r="C3" s="111"/>
      <c r="D3" s="111"/>
      <c r="E3" s="111"/>
      <c r="F3" s="111"/>
      <c r="G3" s="111"/>
      <c r="H3" s="111"/>
      <c r="I3" s="111"/>
      <c r="J3" s="111"/>
      <c r="K3" s="112"/>
      <c r="AT3" s="109" t="s">
        <v>85</v>
      </c>
    </row>
    <row r="4" spans="1:70" ht="36.9" customHeight="1">
      <c r="B4" s="113"/>
      <c r="C4" s="114"/>
      <c r="D4" s="115" t="s">
        <v>113</v>
      </c>
      <c r="E4" s="114"/>
      <c r="F4" s="114"/>
      <c r="G4" s="114"/>
      <c r="H4" s="114"/>
      <c r="I4" s="114"/>
      <c r="J4" s="114"/>
      <c r="K4" s="116"/>
      <c r="M4" s="117" t="s">
        <v>13</v>
      </c>
      <c r="AT4" s="109" t="s">
        <v>6</v>
      </c>
    </row>
    <row r="5" spans="1:70" ht="6.9" customHeight="1">
      <c r="B5" s="113"/>
      <c r="C5" s="114"/>
      <c r="D5" s="114"/>
      <c r="E5" s="114"/>
      <c r="F5" s="114"/>
      <c r="G5" s="114"/>
      <c r="H5" s="114"/>
      <c r="I5" s="114"/>
      <c r="J5" s="114"/>
      <c r="K5" s="116"/>
    </row>
    <row r="6" spans="1:70" ht="13.2">
      <c r="B6" s="113"/>
      <c r="C6" s="114"/>
      <c r="D6" s="126" t="s">
        <v>19</v>
      </c>
      <c r="E6" s="114"/>
      <c r="F6" s="114"/>
      <c r="G6" s="114"/>
      <c r="H6" s="114"/>
      <c r="I6" s="114"/>
      <c r="J6" s="114"/>
      <c r="K6" s="116"/>
    </row>
    <row r="7" spans="1:70" ht="22.5" customHeight="1">
      <c r="B7" s="113"/>
      <c r="C7" s="114"/>
      <c r="D7" s="114"/>
      <c r="E7" s="234" t="str">
        <f>'Rekapitulace stavby'!K6</f>
        <v>Vodovod Hostkovice - Lipolec</v>
      </c>
      <c r="F7" s="235"/>
      <c r="G7" s="235"/>
      <c r="H7" s="235"/>
      <c r="I7" s="114"/>
      <c r="J7" s="114"/>
      <c r="K7" s="116"/>
    </row>
    <row r="8" spans="1:70" ht="13.2">
      <c r="B8" s="113"/>
      <c r="C8" s="114"/>
      <c r="D8" s="126" t="s">
        <v>114</v>
      </c>
      <c r="E8" s="114"/>
      <c r="F8" s="114"/>
      <c r="G8" s="114"/>
      <c r="H8" s="114"/>
      <c r="I8" s="114"/>
      <c r="J8" s="114"/>
      <c r="K8" s="116"/>
    </row>
    <row r="9" spans="1:70" s="137" customFormat="1" ht="22.5" customHeight="1">
      <c r="B9" s="130"/>
      <c r="C9" s="131"/>
      <c r="D9" s="131"/>
      <c r="E9" s="234" t="s">
        <v>115</v>
      </c>
      <c r="F9" s="236"/>
      <c r="G9" s="236"/>
      <c r="H9" s="236"/>
      <c r="I9" s="131"/>
      <c r="J9" s="131"/>
      <c r="K9" s="136"/>
    </row>
    <row r="10" spans="1:70" s="137" customFormat="1" ht="13.2">
      <c r="B10" s="130"/>
      <c r="C10" s="131"/>
      <c r="D10" s="126" t="s">
        <v>116</v>
      </c>
      <c r="E10" s="131"/>
      <c r="F10" s="131"/>
      <c r="G10" s="131"/>
      <c r="H10" s="131"/>
      <c r="I10" s="131"/>
      <c r="J10" s="131"/>
      <c r="K10" s="136"/>
    </row>
    <row r="11" spans="1:70" s="137" customFormat="1" ht="36.9" customHeight="1">
      <c r="B11" s="130"/>
      <c r="C11" s="131"/>
      <c r="D11" s="131"/>
      <c r="E11" s="237" t="s">
        <v>117</v>
      </c>
      <c r="F11" s="236"/>
      <c r="G11" s="236"/>
      <c r="H11" s="236"/>
      <c r="I11" s="131"/>
      <c r="J11" s="131"/>
      <c r="K11" s="136"/>
    </row>
    <row r="12" spans="1:70" s="137" customFormat="1">
      <c r="B12" s="130"/>
      <c r="C12" s="131"/>
      <c r="D12" s="131"/>
      <c r="E12" s="131"/>
      <c r="F12" s="131"/>
      <c r="G12" s="131"/>
      <c r="H12" s="131"/>
      <c r="I12" s="131"/>
      <c r="J12" s="131"/>
      <c r="K12" s="136"/>
    </row>
    <row r="13" spans="1:70" s="137" customFormat="1" ht="14.4" customHeight="1">
      <c r="B13" s="130"/>
      <c r="C13" s="131"/>
      <c r="D13" s="126" t="s">
        <v>22</v>
      </c>
      <c r="E13" s="131"/>
      <c r="F13" s="127" t="s">
        <v>23</v>
      </c>
      <c r="G13" s="131"/>
      <c r="H13" s="131"/>
      <c r="I13" s="126" t="s">
        <v>24</v>
      </c>
      <c r="J13" s="127" t="s">
        <v>5</v>
      </c>
      <c r="K13" s="136"/>
    </row>
    <row r="14" spans="1:70" s="137" customFormat="1" ht="14.4" customHeight="1">
      <c r="B14" s="130"/>
      <c r="C14" s="131"/>
      <c r="D14" s="126" t="s">
        <v>26</v>
      </c>
      <c r="E14" s="131"/>
      <c r="F14" s="127" t="s">
        <v>27</v>
      </c>
      <c r="G14" s="131"/>
      <c r="H14" s="131"/>
      <c r="I14" s="126" t="s">
        <v>28</v>
      </c>
      <c r="J14" s="238" t="str">
        <f>'Rekapitulace stavby'!AN8</f>
        <v>Vyplň údaj v rekapitulaci</v>
      </c>
      <c r="K14" s="136"/>
    </row>
    <row r="15" spans="1:70" s="137" customFormat="1" ht="10.95" customHeight="1">
      <c r="B15" s="130"/>
      <c r="C15" s="131"/>
      <c r="D15" s="131"/>
      <c r="E15" s="131"/>
      <c r="F15" s="131"/>
      <c r="G15" s="131"/>
      <c r="H15" s="131"/>
      <c r="I15" s="131"/>
      <c r="J15" s="131"/>
      <c r="K15" s="136"/>
    </row>
    <row r="16" spans="1:70" s="137" customFormat="1" ht="14.4" customHeight="1">
      <c r="B16" s="130"/>
      <c r="C16" s="131"/>
      <c r="D16" s="126" t="s">
        <v>31</v>
      </c>
      <c r="E16" s="131"/>
      <c r="F16" s="131"/>
      <c r="G16" s="131"/>
      <c r="H16" s="131"/>
      <c r="I16" s="126" t="s">
        <v>32</v>
      </c>
      <c r="J16" s="127" t="str">
        <f>IF('Rekapitulace stavby'!AN10="","",'Rekapitulace stavby'!AN10)</f>
        <v/>
      </c>
      <c r="K16" s="136"/>
    </row>
    <row r="17" spans="2:11" s="137" customFormat="1" ht="18" customHeight="1">
      <c r="B17" s="130"/>
      <c r="C17" s="131"/>
      <c r="D17" s="131"/>
      <c r="E17" s="127" t="str">
        <f>IF('Rekapitulace stavby'!E11="","",'Rekapitulace stavby'!E11)</f>
        <v xml:space="preserve"> </v>
      </c>
      <c r="F17" s="131"/>
      <c r="G17" s="131"/>
      <c r="H17" s="131"/>
      <c r="I17" s="126" t="s">
        <v>34</v>
      </c>
      <c r="J17" s="127" t="str">
        <f>IF('Rekapitulace stavby'!AN11="","",'Rekapitulace stavby'!AN11)</f>
        <v/>
      </c>
      <c r="K17" s="136"/>
    </row>
    <row r="18" spans="2:11" s="137" customFormat="1" ht="6.9" customHeight="1">
      <c r="B18" s="130"/>
      <c r="C18" s="131"/>
      <c r="D18" s="131"/>
      <c r="E18" s="131"/>
      <c r="F18" s="131"/>
      <c r="G18" s="131"/>
      <c r="H18" s="131"/>
      <c r="I18" s="131"/>
      <c r="J18" s="131"/>
      <c r="K18" s="136"/>
    </row>
    <row r="19" spans="2:11" s="137" customFormat="1" ht="14.4" customHeight="1">
      <c r="B19" s="130"/>
      <c r="C19" s="131"/>
      <c r="D19" s="126" t="s">
        <v>35</v>
      </c>
      <c r="E19" s="131"/>
      <c r="F19" s="131"/>
      <c r="G19" s="131"/>
      <c r="H19" s="131"/>
      <c r="I19" s="126" t="s">
        <v>32</v>
      </c>
      <c r="J19" s="127" t="str">
        <f>IF('Rekapitulace stavby'!AN13="Vyplň údaj","",IF('Rekapitulace stavby'!AN13="","",'Rekapitulace stavby'!AN13))</f>
        <v/>
      </c>
      <c r="K19" s="136"/>
    </row>
    <row r="20" spans="2:11" s="137" customFormat="1" ht="18" customHeight="1">
      <c r="B20" s="130"/>
      <c r="C20" s="131"/>
      <c r="D20" s="131"/>
      <c r="E20" s="127" t="str">
        <f>IF('Rekapitulace stavby'!E14="Vyplň údaj","",IF('Rekapitulace stavby'!E14="","",'Rekapitulace stavby'!E14))</f>
        <v/>
      </c>
      <c r="F20" s="131"/>
      <c r="G20" s="131"/>
      <c r="H20" s="131"/>
      <c r="I20" s="126" t="s">
        <v>34</v>
      </c>
      <c r="J20" s="127" t="str">
        <f>IF('Rekapitulace stavby'!AN14="Vyplň údaj","",IF('Rekapitulace stavby'!AN14="","",'Rekapitulace stavby'!AN14))</f>
        <v/>
      </c>
      <c r="K20" s="136"/>
    </row>
    <row r="21" spans="2:11" s="137" customFormat="1" ht="6.9" customHeight="1">
      <c r="B21" s="130"/>
      <c r="C21" s="131"/>
      <c r="D21" s="131"/>
      <c r="E21" s="131"/>
      <c r="F21" s="131"/>
      <c r="G21" s="131"/>
      <c r="H21" s="131"/>
      <c r="I21" s="131"/>
      <c r="J21" s="131"/>
      <c r="K21" s="136"/>
    </row>
    <row r="22" spans="2:11" s="137" customFormat="1" ht="14.4" customHeight="1">
      <c r="B22" s="130"/>
      <c r="C22" s="131"/>
      <c r="D22" s="126" t="s">
        <v>37</v>
      </c>
      <c r="E22" s="131"/>
      <c r="F22" s="131"/>
      <c r="G22" s="131"/>
      <c r="H22" s="131"/>
      <c r="I22" s="126" t="s">
        <v>32</v>
      </c>
      <c r="J22" s="127" t="s">
        <v>38</v>
      </c>
      <c r="K22" s="136"/>
    </row>
    <row r="23" spans="2:11" s="137" customFormat="1" ht="18" customHeight="1">
      <c r="B23" s="130"/>
      <c r="C23" s="131"/>
      <c r="D23" s="131"/>
      <c r="E23" s="127" t="s">
        <v>39</v>
      </c>
      <c r="F23" s="131"/>
      <c r="G23" s="131"/>
      <c r="H23" s="131"/>
      <c r="I23" s="126" t="s">
        <v>34</v>
      </c>
      <c r="J23" s="127" t="s">
        <v>5</v>
      </c>
      <c r="K23" s="136"/>
    </row>
    <row r="24" spans="2:11" s="137" customFormat="1" ht="6.9" customHeight="1">
      <c r="B24" s="130"/>
      <c r="C24" s="131"/>
      <c r="D24" s="131"/>
      <c r="E24" s="131"/>
      <c r="F24" s="131"/>
      <c r="G24" s="131"/>
      <c r="H24" s="131"/>
      <c r="I24" s="131"/>
      <c r="J24" s="131"/>
      <c r="K24" s="136"/>
    </row>
    <row r="25" spans="2:11" s="137" customFormat="1" ht="14.4" customHeight="1">
      <c r="B25" s="130"/>
      <c r="C25" s="131"/>
      <c r="D25" s="126" t="s">
        <v>41</v>
      </c>
      <c r="E25" s="131"/>
      <c r="F25" s="131"/>
      <c r="G25" s="131"/>
      <c r="H25" s="131"/>
      <c r="I25" s="131"/>
      <c r="J25" s="131"/>
      <c r="K25" s="136"/>
    </row>
    <row r="26" spans="2:11" s="242" customFormat="1" ht="63" customHeight="1">
      <c r="B26" s="239"/>
      <c r="C26" s="240"/>
      <c r="D26" s="240"/>
      <c r="E26" s="128" t="s">
        <v>42</v>
      </c>
      <c r="F26" s="128"/>
      <c r="G26" s="128"/>
      <c r="H26" s="128"/>
      <c r="I26" s="240"/>
      <c r="J26" s="240"/>
      <c r="K26" s="241"/>
    </row>
    <row r="27" spans="2:11" s="137" customFormat="1" ht="6.9" customHeight="1">
      <c r="B27" s="130"/>
      <c r="C27" s="131"/>
      <c r="D27" s="131"/>
      <c r="E27" s="131"/>
      <c r="F27" s="131"/>
      <c r="G27" s="131"/>
      <c r="H27" s="131"/>
      <c r="I27" s="131"/>
      <c r="J27" s="131"/>
      <c r="K27" s="136"/>
    </row>
    <row r="28" spans="2:11" s="137" customFormat="1" ht="6.9" customHeight="1">
      <c r="B28" s="130"/>
      <c r="C28" s="131"/>
      <c r="D28" s="175"/>
      <c r="E28" s="175"/>
      <c r="F28" s="175"/>
      <c r="G28" s="175"/>
      <c r="H28" s="175"/>
      <c r="I28" s="175"/>
      <c r="J28" s="175"/>
      <c r="K28" s="243"/>
    </row>
    <row r="29" spans="2:11" s="137" customFormat="1" ht="25.35" customHeight="1">
      <c r="B29" s="130"/>
      <c r="C29" s="131"/>
      <c r="D29" s="244" t="s">
        <v>43</v>
      </c>
      <c r="E29" s="131"/>
      <c r="F29" s="131"/>
      <c r="G29" s="131"/>
      <c r="H29" s="131"/>
      <c r="I29" s="131"/>
      <c r="J29" s="245">
        <f>ROUND(J93,2)</f>
        <v>0</v>
      </c>
      <c r="K29" s="136"/>
    </row>
    <row r="30" spans="2:11" s="137" customFormat="1" ht="6.9" customHeight="1">
      <c r="B30" s="130"/>
      <c r="C30" s="131"/>
      <c r="D30" s="175"/>
      <c r="E30" s="175"/>
      <c r="F30" s="175"/>
      <c r="G30" s="175"/>
      <c r="H30" s="175"/>
      <c r="I30" s="175"/>
      <c r="J30" s="175"/>
      <c r="K30" s="243"/>
    </row>
    <row r="31" spans="2:11" s="137" customFormat="1" ht="14.4" customHeight="1">
      <c r="B31" s="130"/>
      <c r="C31" s="131"/>
      <c r="D31" s="131"/>
      <c r="E31" s="131"/>
      <c r="F31" s="246" t="s">
        <v>45</v>
      </c>
      <c r="G31" s="131"/>
      <c r="H31" s="131"/>
      <c r="I31" s="246" t="s">
        <v>44</v>
      </c>
      <c r="J31" s="246" t="s">
        <v>46</v>
      </c>
      <c r="K31" s="136"/>
    </row>
    <row r="32" spans="2:11" s="137" customFormat="1" ht="14.4" customHeight="1">
      <c r="B32" s="130"/>
      <c r="C32" s="131"/>
      <c r="D32" s="141" t="s">
        <v>47</v>
      </c>
      <c r="E32" s="141" t="s">
        <v>48</v>
      </c>
      <c r="F32" s="247">
        <f>ROUND(SUM(BE93:BE572), 2)</f>
        <v>0</v>
      </c>
      <c r="G32" s="131"/>
      <c r="H32" s="131"/>
      <c r="I32" s="248">
        <v>0.21</v>
      </c>
      <c r="J32" s="247">
        <f>ROUND(ROUND((SUM(BE93:BE572)), 2)*I32, 2)</f>
        <v>0</v>
      </c>
      <c r="K32" s="136"/>
    </row>
    <row r="33" spans="2:11" s="137" customFormat="1" ht="14.4" customHeight="1">
      <c r="B33" s="130"/>
      <c r="C33" s="131"/>
      <c r="D33" s="131"/>
      <c r="E33" s="141" t="s">
        <v>49</v>
      </c>
      <c r="F33" s="247">
        <f>ROUND(SUM(BF93:BF572), 2)</f>
        <v>0</v>
      </c>
      <c r="G33" s="131"/>
      <c r="H33" s="131"/>
      <c r="I33" s="248">
        <v>0.15</v>
      </c>
      <c r="J33" s="247">
        <f>ROUND(ROUND((SUM(BF93:BF572)), 2)*I33, 2)</f>
        <v>0</v>
      </c>
      <c r="K33" s="136"/>
    </row>
    <row r="34" spans="2:11" s="137" customFormat="1" ht="14.4" hidden="1" customHeight="1">
      <c r="B34" s="130"/>
      <c r="C34" s="131"/>
      <c r="D34" s="131"/>
      <c r="E34" s="141" t="s">
        <v>50</v>
      </c>
      <c r="F34" s="247">
        <f>ROUND(SUM(BG93:BG572), 2)</f>
        <v>0</v>
      </c>
      <c r="G34" s="131"/>
      <c r="H34" s="131"/>
      <c r="I34" s="248">
        <v>0.21</v>
      </c>
      <c r="J34" s="247">
        <v>0</v>
      </c>
      <c r="K34" s="136"/>
    </row>
    <row r="35" spans="2:11" s="137" customFormat="1" ht="14.4" hidden="1" customHeight="1">
      <c r="B35" s="130"/>
      <c r="C35" s="131"/>
      <c r="D35" s="131"/>
      <c r="E35" s="141" t="s">
        <v>51</v>
      </c>
      <c r="F35" s="247">
        <f>ROUND(SUM(BH93:BH572), 2)</f>
        <v>0</v>
      </c>
      <c r="G35" s="131"/>
      <c r="H35" s="131"/>
      <c r="I35" s="248">
        <v>0.15</v>
      </c>
      <c r="J35" s="247">
        <v>0</v>
      </c>
      <c r="K35" s="136"/>
    </row>
    <row r="36" spans="2:11" s="137" customFormat="1" ht="14.4" hidden="1" customHeight="1">
      <c r="B36" s="130"/>
      <c r="C36" s="131"/>
      <c r="D36" s="131"/>
      <c r="E36" s="141" t="s">
        <v>52</v>
      </c>
      <c r="F36" s="247">
        <f>ROUND(SUM(BI93:BI572), 2)</f>
        <v>0</v>
      </c>
      <c r="G36" s="131"/>
      <c r="H36" s="131"/>
      <c r="I36" s="248">
        <v>0</v>
      </c>
      <c r="J36" s="247">
        <v>0</v>
      </c>
      <c r="K36" s="136"/>
    </row>
    <row r="37" spans="2:11" s="137" customFormat="1" ht="6.9" customHeight="1">
      <c r="B37" s="130"/>
      <c r="C37" s="131"/>
      <c r="D37" s="131"/>
      <c r="E37" s="131"/>
      <c r="F37" s="131"/>
      <c r="G37" s="131"/>
      <c r="H37" s="131"/>
      <c r="I37" s="131"/>
      <c r="J37" s="131"/>
      <c r="K37" s="136"/>
    </row>
    <row r="38" spans="2:11" s="137" customFormat="1" ht="25.35" customHeight="1">
      <c r="B38" s="130"/>
      <c r="C38" s="249"/>
      <c r="D38" s="250" t="s">
        <v>53</v>
      </c>
      <c r="E38" s="182"/>
      <c r="F38" s="182"/>
      <c r="G38" s="251" t="s">
        <v>54</v>
      </c>
      <c r="H38" s="252" t="s">
        <v>55</v>
      </c>
      <c r="I38" s="182"/>
      <c r="J38" s="253">
        <f>SUM(J29:J36)</f>
        <v>0</v>
      </c>
      <c r="K38" s="254"/>
    </row>
    <row r="39" spans="2:11" s="137" customFormat="1" ht="14.4" customHeight="1">
      <c r="B39" s="156"/>
      <c r="C39" s="157"/>
      <c r="D39" s="157"/>
      <c r="E39" s="157"/>
      <c r="F39" s="157"/>
      <c r="G39" s="157"/>
      <c r="H39" s="157"/>
      <c r="I39" s="157"/>
      <c r="J39" s="157"/>
      <c r="K39" s="158"/>
    </row>
    <row r="43" spans="2:11" s="137" customFormat="1" ht="6.9" customHeight="1">
      <c r="B43" s="159"/>
      <c r="C43" s="160"/>
      <c r="D43" s="160"/>
      <c r="E43" s="160"/>
      <c r="F43" s="160"/>
      <c r="G43" s="160"/>
      <c r="H43" s="160"/>
      <c r="I43" s="160"/>
      <c r="J43" s="160"/>
      <c r="K43" s="255"/>
    </row>
    <row r="44" spans="2:11" s="137" customFormat="1" ht="36.9" customHeight="1">
      <c r="B44" s="130"/>
      <c r="C44" s="115" t="s">
        <v>118</v>
      </c>
      <c r="D44" s="131"/>
      <c r="E44" s="131"/>
      <c r="F44" s="131"/>
      <c r="G44" s="131"/>
      <c r="H44" s="131"/>
      <c r="I44" s="131"/>
      <c r="J44" s="131"/>
      <c r="K44" s="136"/>
    </row>
    <row r="45" spans="2:11" s="137" customFormat="1" ht="6.9" customHeight="1">
      <c r="B45" s="130"/>
      <c r="C45" s="131"/>
      <c r="D45" s="131"/>
      <c r="E45" s="131"/>
      <c r="F45" s="131"/>
      <c r="G45" s="131"/>
      <c r="H45" s="131"/>
      <c r="I45" s="131"/>
      <c r="J45" s="131"/>
      <c r="K45" s="136"/>
    </row>
    <row r="46" spans="2:11" s="137" customFormat="1" ht="14.4" customHeight="1">
      <c r="B46" s="130"/>
      <c r="C46" s="126" t="s">
        <v>19</v>
      </c>
      <c r="D46" s="131"/>
      <c r="E46" s="131"/>
      <c r="F46" s="131"/>
      <c r="G46" s="131"/>
      <c r="H46" s="131"/>
      <c r="I46" s="131"/>
      <c r="J46" s="131"/>
      <c r="K46" s="136"/>
    </row>
    <row r="47" spans="2:11" s="137" customFormat="1" ht="22.5" customHeight="1">
      <c r="B47" s="130"/>
      <c r="C47" s="131"/>
      <c r="D47" s="131"/>
      <c r="E47" s="234" t="str">
        <f>E7</f>
        <v>Vodovod Hostkovice - Lipolec</v>
      </c>
      <c r="F47" s="235"/>
      <c r="G47" s="235"/>
      <c r="H47" s="235"/>
      <c r="I47" s="131"/>
      <c r="J47" s="131"/>
      <c r="K47" s="136"/>
    </row>
    <row r="48" spans="2:11" ht="13.2">
      <c r="B48" s="113"/>
      <c r="C48" s="126" t="s">
        <v>114</v>
      </c>
      <c r="D48" s="114"/>
      <c r="E48" s="114"/>
      <c r="F48" s="114"/>
      <c r="G48" s="114"/>
      <c r="H48" s="114"/>
      <c r="I48" s="114"/>
      <c r="J48" s="114"/>
      <c r="K48" s="116"/>
    </row>
    <row r="49" spans="2:47" s="137" customFormat="1" ht="22.5" customHeight="1">
      <c r="B49" s="130"/>
      <c r="C49" s="131"/>
      <c r="D49" s="131"/>
      <c r="E49" s="234" t="s">
        <v>115</v>
      </c>
      <c r="F49" s="236"/>
      <c r="G49" s="236"/>
      <c r="H49" s="236"/>
      <c r="I49" s="131"/>
      <c r="J49" s="131"/>
      <c r="K49" s="136"/>
    </row>
    <row r="50" spans="2:47" s="137" customFormat="1" ht="14.4" customHeight="1">
      <c r="B50" s="130"/>
      <c r="C50" s="126" t="s">
        <v>116</v>
      </c>
      <c r="D50" s="131"/>
      <c r="E50" s="131"/>
      <c r="F50" s="131"/>
      <c r="G50" s="131"/>
      <c r="H50" s="131"/>
      <c r="I50" s="131"/>
      <c r="J50" s="131"/>
      <c r="K50" s="136"/>
    </row>
    <row r="51" spans="2:47" s="137" customFormat="1" ht="23.25" customHeight="1">
      <c r="B51" s="130"/>
      <c r="C51" s="131"/>
      <c r="D51" s="131"/>
      <c r="E51" s="237" t="str">
        <f>E11</f>
        <v>01 - Vodovod</v>
      </c>
      <c r="F51" s="236"/>
      <c r="G51" s="236"/>
      <c r="H51" s="236"/>
      <c r="I51" s="131"/>
      <c r="J51" s="131"/>
      <c r="K51" s="136"/>
    </row>
    <row r="52" spans="2:47" s="137" customFormat="1" ht="6.9" customHeight="1">
      <c r="B52" s="130"/>
      <c r="C52" s="131"/>
      <c r="D52" s="131"/>
      <c r="E52" s="131"/>
      <c r="F52" s="131"/>
      <c r="G52" s="131"/>
      <c r="H52" s="131"/>
      <c r="I52" s="131"/>
      <c r="J52" s="131"/>
      <c r="K52" s="136"/>
    </row>
    <row r="53" spans="2:47" s="137" customFormat="1" ht="18" customHeight="1">
      <c r="B53" s="130"/>
      <c r="C53" s="126" t="s">
        <v>26</v>
      </c>
      <c r="D53" s="131"/>
      <c r="E53" s="131"/>
      <c r="F53" s="127" t="str">
        <f>F14</f>
        <v>Hostkovice, Lipolec</v>
      </c>
      <c r="G53" s="131"/>
      <c r="H53" s="131"/>
      <c r="I53" s="126" t="s">
        <v>28</v>
      </c>
      <c r="J53" s="238" t="str">
        <f>IF(J14="","",J14)</f>
        <v>Vyplň údaj v rekapitulaci</v>
      </c>
      <c r="K53" s="136"/>
    </row>
    <row r="54" spans="2:47" s="137" customFormat="1" ht="6.9" customHeight="1">
      <c r="B54" s="130"/>
      <c r="C54" s="131"/>
      <c r="D54" s="131"/>
      <c r="E54" s="131"/>
      <c r="F54" s="131"/>
      <c r="G54" s="131"/>
      <c r="H54" s="131"/>
      <c r="I54" s="131"/>
      <c r="J54" s="131"/>
      <c r="K54" s="136"/>
    </row>
    <row r="55" spans="2:47" s="137" customFormat="1" ht="13.2">
      <c r="B55" s="130"/>
      <c r="C55" s="126" t="s">
        <v>31</v>
      </c>
      <c r="D55" s="131"/>
      <c r="E55" s="131"/>
      <c r="F55" s="127" t="str">
        <f>E17</f>
        <v xml:space="preserve"> </v>
      </c>
      <c r="G55" s="131"/>
      <c r="H55" s="131"/>
      <c r="I55" s="126" t="s">
        <v>37</v>
      </c>
      <c r="J55" s="127" t="str">
        <f>E23</f>
        <v>Ing. Zděněk Hejtman</v>
      </c>
      <c r="K55" s="136"/>
    </row>
    <row r="56" spans="2:47" s="137" customFormat="1" ht="14.4" customHeight="1">
      <c r="B56" s="130"/>
      <c r="C56" s="126" t="s">
        <v>35</v>
      </c>
      <c r="D56" s="131"/>
      <c r="E56" s="131"/>
      <c r="F56" s="127" t="str">
        <f>IF(E20="","",E20)</f>
        <v/>
      </c>
      <c r="G56" s="131"/>
      <c r="H56" s="131"/>
      <c r="I56" s="131"/>
      <c r="J56" s="131"/>
      <c r="K56" s="136"/>
    </row>
    <row r="57" spans="2:47" s="137" customFormat="1" ht="10.35" customHeight="1">
      <c r="B57" s="130"/>
      <c r="C57" s="131"/>
      <c r="D57" s="131"/>
      <c r="E57" s="131"/>
      <c r="F57" s="131"/>
      <c r="G57" s="131"/>
      <c r="H57" s="131"/>
      <c r="I57" s="131"/>
      <c r="J57" s="131"/>
      <c r="K57" s="136"/>
    </row>
    <row r="58" spans="2:47" s="137" customFormat="1" ht="29.25" customHeight="1">
      <c r="B58" s="130"/>
      <c r="C58" s="256" t="s">
        <v>119</v>
      </c>
      <c r="D58" s="249"/>
      <c r="E58" s="249"/>
      <c r="F58" s="249"/>
      <c r="G58" s="249"/>
      <c r="H58" s="249"/>
      <c r="I58" s="249"/>
      <c r="J58" s="257" t="s">
        <v>120</v>
      </c>
      <c r="K58" s="258"/>
    </row>
    <row r="59" spans="2:47" s="137" customFormat="1" ht="10.35" customHeight="1">
      <c r="B59" s="130"/>
      <c r="C59" s="131"/>
      <c r="D59" s="131"/>
      <c r="E59" s="131"/>
      <c r="F59" s="131"/>
      <c r="G59" s="131"/>
      <c r="H59" s="131"/>
      <c r="I59" s="131"/>
      <c r="J59" s="131"/>
      <c r="K59" s="136"/>
    </row>
    <row r="60" spans="2:47" s="137" customFormat="1" ht="29.25" customHeight="1">
      <c r="B60" s="130"/>
      <c r="C60" s="259" t="s">
        <v>121</v>
      </c>
      <c r="D60" s="131"/>
      <c r="E60" s="131"/>
      <c r="F60" s="131"/>
      <c r="G60" s="131"/>
      <c r="H60" s="131"/>
      <c r="I60" s="131"/>
      <c r="J60" s="245">
        <f>J93</f>
        <v>0</v>
      </c>
      <c r="K60" s="136"/>
      <c r="AU60" s="109" t="s">
        <v>122</v>
      </c>
    </row>
    <row r="61" spans="2:47" s="266" customFormat="1" ht="24.9" customHeight="1">
      <c r="B61" s="260"/>
      <c r="C61" s="261"/>
      <c r="D61" s="262" t="s">
        <v>123</v>
      </c>
      <c r="E61" s="263"/>
      <c r="F61" s="263"/>
      <c r="G61" s="263"/>
      <c r="H61" s="263"/>
      <c r="I61" s="263"/>
      <c r="J61" s="264">
        <f>J94</f>
        <v>0</v>
      </c>
      <c r="K61" s="265"/>
    </row>
    <row r="62" spans="2:47" s="216" customFormat="1" ht="19.95" customHeight="1">
      <c r="B62" s="267"/>
      <c r="C62" s="268"/>
      <c r="D62" s="269" t="s">
        <v>124</v>
      </c>
      <c r="E62" s="270"/>
      <c r="F62" s="270"/>
      <c r="G62" s="270"/>
      <c r="H62" s="270"/>
      <c r="I62" s="270"/>
      <c r="J62" s="271">
        <f>J95</f>
        <v>0</v>
      </c>
      <c r="K62" s="272"/>
    </row>
    <row r="63" spans="2:47" s="216" customFormat="1" ht="19.95" customHeight="1">
      <c r="B63" s="267"/>
      <c r="C63" s="268"/>
      <c r="D63" s="269" t="s">
        <v>125</v>
      </c>
      <c r="E63" s="270"/>
      <c r="F63" s="270"/>
      <c r="G63" s="270"/>
      <c r="H63" s="270"/>
      <c r="I63" s="270"/>
      <c r="J63" s="271">
        <f>J384</f>
        <v>0</v>
      </c>
      <c r="K63" s="272"/>
    </row>
    <row r="64" spans="2:47" s="216" customFormat="1" ht="19.95" customHeight="1">
      <c r="B64" s="267"/>
      <c r="C64" s="268"/>
      <c r="D64" s="269" t="s">
        <v>126</v>
      </c>
      <c r="E64" s="270"/>
      <c r="F64" s="270"/>
      <c r="G64" s="270"/>
      <c r="H64" s="270"/>
      <c r="I64" s="270"/>
      <c r="J64" s="271">
        <f>J390</f>
        <v>0</v>
      </c>
      <c r="K64" s="272"/>
    </row>
    <row r="65" spans="2:12" s="216" customFormat="1" ht="19.95" customHeight="1">
      <c r="B65" s="267"/>
      <c r="C65" s="268"/>
      <c r="D65" s="269" t="s">
        <v>127</v>
      </c>
      <c r="E65" s="270"/>
      <c r="F65" s="270"/>
      <c r="G65" s="270"/>
      <c r="H65" s="270"/>
      <c r="I65" s="270"/>
      <c r="J65" s="271">
        <f>J400</f>
        <v>0</v>
      </c>
      <c r="K65" s="272"/>
    </row>
    <row r="66" spans="2:12" s="216" customFormat="1" ht="19.95" customHeight="1">
      <c r="B66" s="267"/>
      <c r="C66" s="268"/>
      <c r="D66" s="269" t="s">
        <v>128</v>
      </c>
      <c r="E66" s="270"/>
      <c r="F66" s="270"/>
      <c r="G66" s="270"/>
      <c r="H66" s="270"/>
      <c r="I66" s="270"/>
      <c r="J66" s="271">
        <f>J415</f>
        <v>0</v>
      </c>
      <c r="K66" s="272"/>
    </row>
    <row r="67" spans="2:12" s="216" customFormat="1" ht="19.95" customHeight="1">
      <c r="B67" s="267"/>
      <c r="C67" s="268"/>
      <c r="D67" s="269" t="s">
        <v>129</v>
      </c>
      <c r="E67" s="270"/>
      <c r="F67" s="270"/>
      <c r="G67" s="270"/>
      <c r="H67" s="270"/>
      <c r="I67" s="270"/>
      <c r="J67" s="271">
        <f>J549</f>
        <v>0</v>
      </c>
      <c r="K67" s="272"/>
    </row>
    <row r="68" spans="2:12" s="216" customFormat="1" ht="19.95" customHeight="1">
      <c r="B68" s="267"/>
      <c r="C68" s="268"/>
      <c r="D68" s="269" t="s">
        <v>130</v>
      </c>
      <c r="E68" s="270"/>
      <c r="F68" s="270"/>
      <c r="G68" s="270"/>
      <c r="H68" s="270"/>
      <c r="I68" s="270"/>
      <c r="J68" s="271">
        <f>J553</f>
        <v>0</v>
      </c>
      <c r="K68" s="272"/>
    </row>
    <row r="69" spans="2:12" s="216" customFormat="1" ht="19.95" customHeight="1">
      <c r="B69" s="267"/>
      <c r="C69" s="268"/>
      <c r="D69" s="269" t="s">
        <v>131</v>
      </c>
      <c r="E69" s="270"/>
      <c r="F69" s="270"/>
      <c r="G69" s="270"/>
      <c r="H69" s="270"/>
      <c r="I69" s="270"/>
      <c r="J69" s="271">
        <f>J565</f>
        <v>0</v>
      </c>
      <c r="K69" s="272"/>
    </row>
    <row r="70" spans="2:12" s="266" customFormat="1" ht="24.9" customHeight="1">
      <c r="B70" s="260"/>
      <c r="C70" s="261"/>
      <c r="D70" s="262" t="s">
        <v>132</v>
      </c>
      <c r="E70" s="263"/>
      <c r="F70" s="263"/>
      <c r="G70" s="263"/>
      <c r="H70" s="263"/>
      <c r="I70" s="263"/>
      <c r="J70" s="264">
        <f>J570</f>
        <v>0</v>
      </c>
      <c r="K70" s="265"/>
    </row>
    <row r="71" spans="2:12" s="216" customFormat="1" ht="19.95" customHeight="1">
      <c r="B71" s="267"/>
      <c r="C71" s="268"/>
      <c r="D71" s="269" t="s">
        <v>133</v>
      </c>
      <c r="E71" s="270"/>
      <c r="F71" s="270"/>
      <c r="G71" s="270"/>
      <c r="H71" s="270"/>
      <c r="I71" s="270"/>
      <c r="J71" s="271">
        <f>J571</f>
        <v>0</v>
      </c>
      <c r="K71" s="272"/>
    </row>
    <row r="72" spans="2:12" s="137" customFormat="1" ht="21.75" customHeight="1">
      <c r="B72" s="130"/>
      <c r="C72" s="131"/>
      <c r="D72" s="131"/>
      <c r="E72" s="131"/>
      <c r="F72" s="131"/>
      <c r="G72" s="131"/>
      <c r="H72" s="131"/>
      <c r="I72" s="131"/>
      <c r="J72" s="131"/>
      <c r="K72" s="136"/>
    </row>
    <row r="73" spans="2:12" s="137" customFormat="1" ht="6.9" customHeight="1">
      <c r="B73" s="156"/>
      <c r="C73" s="157"/>
      <c r="D73" s="157"/>
      <c r="E73" s="157"/>
      <c r="F73" s="157"/>
      <c r="G73" s="157"/>
      <c r="H73" s="157"/>
      <c r="I73" s="157"/>
      <c r="J73" s="157"/>
      <c r="K73" s="158"/>
    </row>
    <row r="77" spans="2:12" s="137" customFormat="1" ht="6.9" customHeight="1">
      <c r="B77" s="159"/>
      <c r="C77" s="160"/>
      <c r="D77" s="160"/>
      <c r="E77" s="160"/>
      <c r="F77" s="160"/>
      <c r="G77" s="160"/>
      <c r="H77" s="160"/>
      <c r="I77" s="160"/>
      <c r="J77" s="160"/>
      <c r="K77" s="160"/>
      <c r="L77" s="130"/>
    </row>
    <row r="78" spans="2:12" s="137" customFormat="1" ht="36.9" customHeight="1">
      <c r="B78" s="130"/>
      <c r="C78" s="161" t="s">
        <v>134</v>
      </c>
      <c r="L78" s="130"/>
    </row>
    <row r="79" spans="2:12" s="137" customFormat="1" ht="6.9" customHeight="1">
      <c r="B79" s="130"/>
      <c r="L79" s="130"/>
    </row>
    <row r="80" spans="2:12" s="137" customFormat="1" ht="14.4" customHeight="1">
      <c r="B80" s="130"/>
      <c r="C80" s="163" t="s">
        <v>19</v>
      </c>
      <c r="L80" s="130"/>
    </row>
    <row r="81" spans="2:65" s="137" customFormat="1" ht="22.5" customHeight="1">
      <c r="B81" s="130"/>
      <c r="E81" s="273" t="str">
        <f>E7</f>
        <v>Vodovod Hostkovice - Lipolec</v>
      </c>
      <c r="F81" s="274"/>
      <c r="G81" s="274"/>
      <c r="H81" s="274"/>
      <c r="L81" s="130"/>
    </row>
    <row r="82" spans="2:65" ht="13.2">
      <c r="B82" s="113"/>
      <c r="C82" s="163" t="s">
        <v>114</v>
      </c>
      <c r="L82" s="113"/>
    </row>
    <row r="83" spans="2:65" s="137" customFormat="1" ht="22.5" customHeight="1">
      <c r="B83" s="130"/>
      <c r="E83" s="273" t="s">
        <v>115</v>
      </c>
      <c r="F83" s="275"/>
      <c r="G83" s="275"/>
      <c r="H83" s="275"/>
      <c r="L83" s="130"/>
    </row>
    <row r="84" spans="2:65" s="137" customFormat="1" ht="14.4" customHeight="1">
      <c r="B84" s="130"/>
      <c r="C84" s="163" t="s">
        <v>116</v>
      </c>
      <c r="L84" s="130"/>
    </row>
    <row r="85" spans="2:65" s="137" customFormat="1" ht="23.25" customHeight="1">
      <c r="B85" s="130"/>
      <c r="E85" s="168" t="str">
        <f>E11</f>
        <v>01 - Vodovod</v>
      </c>
      <c r="F85" s="275"/>
      <c r="G85" s="275"/>
      <c r="H85" s="275"/>
      <c r="L85" s="130"/>
    </row>
    <row r="86" spans="2:65" s="137" customFormat="1" ht="6.9" customHeight="1">
      <c r="B86" s="130"/>
      <c r="L86" s="130"/>
    </row>
    <row r="87" spans="2:65" s="137" customFormat="1" ht="18" customHeight="1">
      <c r="B87" s="130"/>
      <c r="C87" s="163" t="s">
        <v>26</v>
      </c>
      <c r="F87" s="276" t="str">
        <f>F14</f>
        <v>Hostkovice, Lipolec</v>
      </c>
      <c r="I87" s="163" t="s">
        <v>28</v>
      </c>
      <c r="J87" s="277" t="str">
        <f>IF(J14="","",J14)</f>
        <v>Vyplň údaj v rekapitulaci</v>
      </c>
      <c r="L87" s="130"/>
    </row>
    <row r="88" spans="2:65" s="137" customFormat="1" ht="6.9" customHeight="1">
      <c r="B88" s="130"/>
      <c r="L88" s="130"/>
    </row>
    <row r="89" spans="2:65" s="137" customFormat="1" ht="13.2">
      <c r="B89" s="130"/>
      <c r="C89" s="163" t="s">
        <v>31</v>
      </c>
      <c r="F89" s="276" t="str">
        <f>E17</f>
        <v xml:space="preserve"> </v>
      </c>
      <c r="I89" s="163" t="s">
        <v>37</v>
      </c>
      <c r="J89" s="276" t="str">
        <f>E23</f>
        <v>Ing. Zděněk Hejtman</v>
      </c>
      <c r="L89" s="130"/>
    </row>
    <row r="90" spans="2:65" s="137" customFormat="1" ht="14.4" customHeight="1">
      <c r="B90" s="130"/>
      <c r="C90" s="163" t="s">
        <v>35</v>
      </c>
      <c r="F90" s="276" t="str">
        <f>IF(E20="","",E20)</f>
        <v/>
      </c>
      <c r="L90" s="130"/>
    </row>
    <row r="91" spans="2:65" s="137" customFormat="1" ht="10.35" customHeight="1">
      <c r="B91" s="130"/>
      <c r="L91" s="130"/>
    </row>
    <row r="92" spans="2:65" s="283" customFormat="1" ht="29.25" customHeight="1">
      <c r="B92" s="278"/>
      <c r="C92" s="279" t="s">
        <v>135</v>
      </c>
      <c r="D92" s="280" t="s">
        <v>62</v>
      </c>
      <c r="E92" s="280" t="s">
        <v>58</v>
      </c>
      <c r="F92" s="280" t="s">
        <v>136</v>
      </c>
      <c r="G92" s="280" t="s">
        <v>137</v>
      </c>
      <c r="H92" s="280" t="s">
        <v>138</v>
      </c>
      <c r="I92" s="281" t="s">
        <v>139</v>
      </c>
      <c r="J92" s="280" t="s">
        <v>120</v>
      </c>
      <c r="K92" s="282" t="s">
        <v>140</v>
      </c>
      <c r="L92" s="278"/>
      <c r="M92" s="186" t="s">
        <v>141</v>
      </c>
      <c r="N92" s="187" t="s">
        <v>47</v>
      </c>
      <c r="O92" s="187" t="s">
        <v>142</v>
      </c>
      <c r="P92" s="187" t="s">
        <v>143</v>
      </c>
      <c r="Q92" s="187" t="s">
        <v>144</v>
      </c>
      <c r="R92" s="187" t="s">
        <v>145</v>
      </c>
      <c r="S92" s="187" t="s">
        <v>146</v>
      </c>
      <c r="T92" s="188" t="s">
        <v>147</v>
      </c>
    </row>
    <row r="93" spans="2:65" s="137" customFormat="1" ht="29.25" customHeight="1">
      <c r="B93" s="130"/>
      <c r="C93" s="190" t="s">
        <v>121</v>
      </c>
      <c r="J93" s="284">
        <f>BK93</f>
        <v>0</v>
      </c>
      <c r="L93" s="130"/>
      <c r="M93" s="189"/>
      <c r="N93" s="175"/>
      <c r="O93" s="175"/>
      <c r="P93" s="285">
        <f>P94+P570</f>
        <v>0</v>
      </c>
      <c r="Q93" s="175"/>
      <c r="R93" s="285">
        <f>R94+R570</f>
        <v>37.971435809999996</v>
      </c>
      <c r="S93" s="175"/>
      <c r="T93" s="286">
        <f>T94+T570</f>
        <v>11.300400000000002</v>
      </c>
      <c r="AT93" s="109" t="s">
        <v>76</v>
      </c>
      <c r="AU93" s="109" t="s">
        <v>122</v>
      </c>
      <c r="BK93" s="287">
        <f>BK94+BK570</f>
        <v>0</v>
      </c>
    </row>
    <row r="94" spans="2:65" s="289" customFormat="1" ht="37.35" customHeight="1">
      <c r="B94" s="288"/>
      <c r="D94" s="290" t="s">
        <v>76</v>
      </c>
      <c r="E94" s="291" t="s">
        <v>148</v>
      </c>
      <c r="F94" s="291" t="s">
        <v>149</v>
      </c>
      <c r="J94" s="292">
        <f>BK94</f>
        <v>0</v>
      </c>
      <c r="L94" s="288"/>
      <c r="M94" s="293"/>
      <c r="N94" s="294"/>
      <c r="O94" s="294"/>
      <c r="P94" s="295">
        <f>P95+P384+P390+P400+P415+P549+P553+P565</f>
        <v>0</v>
      </c>
      <c r="Q94" s="294"/>
      <c r="R94" s="295">
        <f>R95+R384+R390+R400+R415+R549+R553+R565</f>
        <v>37.971435809999996</v>
      </c>
      <c r="S94" s="294"/>
      <c r="T94" s="296">
        <f>T95+T384+T390+T400+T415+T549+T553+T565</f>
        <v>11.300400000000002</v>
      </c>
      <c r="AR94" s="290" t="s">
        <v>25</v>
      </c>
      <c r="AT94" s="297" t="s">
        <v>76</v>
      </c>
      <c r="AU94" s="297" t="s">
        <v>77</v>
      </c>
      <c r="AY94" s="290" t="s">
        <v>150</v>
      </c>
      <c r="BK94" s="298">
        <f>BK95+BK384+BK390+BK400+BK415+BK549+BK553+BK565</f>
        <v>0</v>
      </c>
    </row>
    <row r="95" spans="2:65" s="289" customFormat="1" ht="19.95" customHeight="1">
      <c r="B95" s="288"/>
      <c r="D95" s="299" t="s">
        <v>76</v>
      </c>
      <c r="E95" s="300" t="s">
        <v>25</v>
      </c>
      <c r="F95" s="300" t="s">
        <v>151</v>
      </c>
      <c r="J95" s="301">
        <f>BK95</f>
        <v>0</v>
      </c>
      <c r="L95" s="288"/>
      <c r="M95" s="293"/>
      <c r="N95" s="294"/>
      <c r="O95" s="294"/>
      <c r="P95" s="295">
        <f>SUM(P96:P383)</f>
        <v>0</v>
      </c>
      <c r="Q95" s="294"/>
      <c r="R95" s="295">
        <f>SUM(R96:R383)</f>
        <v>7.3858877700000001</v>
      </c>
      <c r="S95" s="294"/>
      <c r="T95" s="296">
        <f>SUM(T96:T383)</f>
        <v>11.300400000000002</v>
      </c>
      <c r="AR95" s="290" t="s">
        <v>25</v>
      </c>
      <c r="AT95" s="297" t="s">
        <v>76</v>
      </c>
      <c r="AU95" s="297" t="s">
        <v>25</v>
      </c>
      <c r="AY95" s="290" t="s">
        <v>150</v>
      </c>
      <c r="BK95" s="298">
        <f>SUM(BK96:BK383)</f>
        <v>0</v>
      </c>
    </row>
    <row r="96" spans="2:65" s="137" customFormat="1" ht="44.25" customHeight="1">
      <c r="B96" s="130"/>
      <c r="C96" s="302" t="s">
        <v>25</v>
      </c>
      <c r="D96" s="302" t="s">
        <v>152</v>
      </c>
      <c r="E96" s="303" t="s">
        <v>153</v>
      </c>
      <c r="F96" s="93" t="s">
        <v>154</v>
      </c>
      <c r="G96" s="304" t="s">
        <v>155</v>
      </c>
      <c r="H96" s="305">
        <v>12.9</v>
      </c>
      <c r="I96" s="8"/>
      <c r="J96" s="306">
        <f>ROUND(I96*H96,2)</f>
        <v>0</v>
      </c>
      <c r="K96" s="93" t="s">
        <v>156</v>
      </c>
      <c r="L96" s="130"/>
      <c r="M96" s="307" t="s">
        <v>5</v>
      </c>
      <c r="N96" s="308" t="s">
        <v>48</v>
      </c>
      <c r="O96" s="131"/>
      <c r="P96" s="309">
        <f>O96*H96</f>
        <v>0</v>
      </c>
      <c r="Q96" s="309">
        <v>0</v>
      </c>
      <c r="R96" s="309">
        <f>Q96*H96</f>
        <v>0</v>
      </c>
      <c r="S96" s="309">
        <v>0.56000000000000005</v>
      </c>
      <c r="T96" s="310">
        <f>S96*H96</f>
        <v>7.2240000000000011</v>
      </c>
      <c r="AR96" s="109" t="s">
        <v>157</v>
      </c>
      <c r="AT96" s="109" t="s">
        <v>152</v>
      </c>
      <c r="AU96" s="109" t="s">
        <v>85</v>
      </c>
      <c r="AY96" s="109" t="s">
        <v>150</v>
      </c>
      <c r="BE96" s="311">
        <f>IF(N96="základní",J96,0)</f>
        <v>0</v>
      </c>
      <c r="BF96" s="311">
        <f>IF(N96="snížená",J96,0)</f>
        <v>0</v>
      </c>
      <c r="BG96" s="311">
        <f>IF(N96="zákl. přenesená",J96,0)</f>
        <v>0</v>
      </c>
      <c r="BH96" s="311">
        <f>IF(N96="sníž. přenesená",J96,0)</f>
        <v>0</v>
      </c>
      <c r="BI96" s="311">
        <f>IF(N96="nulová",J96,0)</f>
        <v>0</v>
      </c>
      <c r="BJ96" s="109" t="s">
        <v>25</v>
      </c>
      <c r="BK96" s="311">
        <f>ROUND(I96*H96,2)</f>
        <v>0</v>
      </c>
      <c r="BL96" s="109" t="s">
        <v>157</v>
      </c>
      <c r="BM96" s="109" t="s">
        <v>158</v>
      </c>
    </row>
    <row r="97" spans="2:65" s="137" customFormat="1" ht="216">
      <c r="B97" s="130"/>
      <c r="D97" s="312" t="s">
        <v>159</v>
      </c>
      <c r="F97" s="313" t="s">
        <v>160</v>
      </c>
      <c r="I97" s="9"/>
      <c r="L97" s="130"/>
      <c r="M97" s="314"/>
      <c r="N97" s="131"/>
      <c r="O97" s="131"/>
      <c r="P97" s="131"/>
      <c r="Q97" s="131"/>
      <c r="R97" s="131"/>
      <c r="S97" s="131"/>
      <c r="T97" s="179"/>
      <c r="AT97" s="109" t="s">
        <v>159</v>
      </c>
      <c r="AU97" s="109" t="s">
        <v>85</v>
      </c>
    </row>
    <row r="98" spans="2:65" s="316" customFormat="1">
      <c r="B98" s="315"/>
      <c r="D98" s="317" t="s">
        <v>161</v>
      </c>
      <c r="E98" s="318" t="s">
        <v>5</v>
      </c>
      <c r="F98" s="319" t="s">
        <v>162</v>
      </c>
      <c r="H98" s="320">
        <v>12.9</v>
      </c>
      <c r="I98" s="10"/>
      <c r="L98" s="315"/>
      <c r="M98" s="321"/>
      <c r="N98" s="322"/>
      <c r="O98" s="322"/>
      <c r="P98" s="322"/>
      <c r="Q98" s="322"/>
      <c r="R98" s="322"/>
      <c r="S98" s="322"/>
      <c r="T98" s="323"/>
      <c r="AT98" s="324" t="s">
        <v>161</v>
      </c>
      <c r="AU98" s="324" t="s">
        <v>85</v>
      </c>
      <c r="AV98" s="316" t="s">
        <v>85</v>
      </c>
      <c r="AW98" s="316" t="s">
        <v>40</v>
      </c>
      <c r="AX98" s="316" t="s">
        <v>25</v>
      </c>
      <c r="AY98" s="324" t="s">
        <v>150</v>
      </c>
    </row>
    <row r="99" spans="2:65" s="137" customFormat="1" ht="44.25" customHeight="1">
      <c r="B99" s="130"/>
      <c r="C99" s="302" t="s">
        <v>85</v>
      </c>
      <c r="D99" s="302" t="s">
        <v>152</v>
      </c>
      <c r="E99" s="303" t="s">
        <v>163</v>
      </c>
      <c r="F99" s="93" t="s">
        <v>164</v>
      </c>
      <c r="G99" s="304" t="s">
        <v>155</v>
      </c>
      <c r="H99" s="305">
        <v>12.9</v>
      </c>
      <c r="I99" s="8"/>
      <c r="J99" s="306">
        <f>ROUND(I99*H99,2)</f>
        <v>0</v>
      </c>
      <c r="K99" s="93" t="s">
        <v>156</v>
      </c>
      <c r="L99" s="130"/>
      <c r="M99" s="307" t="s">
        <v>5</v>
      </c>
      <c r="N99" s="308" t="s">
        <v>48</v>
      </c>
      <c r="O99" s="131"/>
      <c r="P99" s="309">
        <f>O99*H99</f>
        <v>0</v>
      </c>
      <c r="Q99" s="309">
        <v>0</v>
      </c>
      <c r="R99" s="309">
        <f>Q99*H99</f>
        <v>0</v>
      </c>
      <c r="S99" s="309">
        <v>0.316</v>
      </c>
      <c r="T99" s="310">
        <f>S99*H99</f>
        <v>4.0764000000000005</v>
      </c>
      <c r="AR99" s="109" t="s">
        <v>157</v>
      </c>
      <c r="AT99" s="109" t="s">
        <v>152</v>
      </c>
      <c r="AU99" s="109" t="s">
        <v>85</v>
      </c>
      <c r="AY99" s="109" t="s">
        <v>150</v>
      </c>
      <c r="BE99" s="311">
        <f>IF(N99="základní",J99,0)</f>
        <v>0</v>
      </c>
      <c r="BF99" s="311">
        <f>IF(N99="snížená",J99,0)</f>
        <v>0</v>
      </c>
      <c r="BG99" s="311">
        <f>IF(N99="zákl. přenesená",J99,0)</f>
        <v>0</v>
      </c>
      <c r="BH99" s="311">
        <f>IF(N99="sníž. přenesená",J99,0)</f>
        <v>0</v>
      </c>
      <c r="BI99" s="311">
        <f>IF(N99="nulová",J99,0)</f>
        <v>0</v>
      </c>
      <c r="BJ99" s="109" t="s">
        <v>25</v>
      </c>
      <c r="BK99" s="311">
        <f>ROUND(I99*H99,2)</f>
        <v>0</v>
      </c>
      <c r="BL99" s="109" t="s">
        <v>157</v>
      </c>
      <c r="BM99" s="109" t="s">
        <v>165</v>
      </c>
    </row>
    <row r="100" spans="2:65" s="137" customFormat="1" ht="216">
      <c r="B100" s="130"/>
      <c r="D100" s="312" t="s">
        <v>159</v>
      </c>
      <c r="F100" s="313" t="s">
        <v>160</v>
      </c>
      <c r="I100" s="9"/>
      <c r="L100" s="130"/>
      <c r="M100" s="314"/>
      <c r="N100" s="131"/>
      <c r="O100" s="131"/>
      <c r="P100" s="131"/>
      <c r="Q100" s="131"/>
      <c r="R100" s="131"/>
      <c r="S100" s="131"/>
      <c r="T100" s="179"/>
      <c r="AT100" s="109" t="s">
        <v>159</v>
      </c>
      <c r="AU100" s="109" t="s">
        <v>85</v>
      </c>
    </row>
    <row r="101" spans="2:65" s="316" customFormat="1">
      <c r="B101" s="315"/>
      <c r="D101" s="317" t="s">
        <v>161</v>
      </c>
      <c r="E101" s="318" t="s">
        <v>5</v>
      </c>
      <c r="F101" s="319" t="s">
        <v>162</v>
      </c>
      <c r="H101" s="320">
        <v>12.9</v>
      </c>
      <c r="I101" s="10"/>
      <c r="L101" s="315"/>
      <c r="M101" s="321"/>
      <c r="N101" s="322"/>
      <c r="O101" s="322"/>
      <c r="P101" s="322"/>
      <c r="Q101" s="322"/>
      <c r="R101" s="322"/>
      <c r="S101" s="322"/>
      <c r="T101" s="323"/>
      <c r="AT101" s="324" t="s">
        <v>161</v>
      </c>
      <c r="AU101" s="324" t="s">
        <v>85</v>
      </c>
      <c r="AV101" s="316" t="s">
        <v>85</v>
      </c>
      <c r="AW101" s="316" t="s">
        <v>40</v>
      </c>
      <c r="AX101" s="316" t="s">
        <v>25</v>
      </c>
      <c r="AY101" s="324" t="s">
        <v>150</v>
      </c>
    </row>
    <row r="102" spans="2:65" s="137" customFormat="1" ht="69.75" customHeight="1">
      <c r="B102" s="130"/>
      <c r="C102" s="302" t="s">
        <v>166</v>
      </c>
      <c r="D102" s="302" t="s">
        <v>152</v>
      </c>
      <c r="E102" s="303" t="s">
        <v>167</v>
      </c>
      <c r="F102" s="93" t="s">
        <v>168</v>
      </c>
      <c r="G102" s="304" t="s">
        <v>169</v>
      </c>
      <c r="H102" s="305">
        <v>2</v>
      </c>
      <c r="I102" s="8"/>
      <c r="J102" s="306">
        <f>ROUND(I102*H102,2)</f>
        <v>0</v>
      </c>
      <c r="K102" s="93" t="s">
        <v>156</v>
      </c>
      <c r="L102" s="130"/>
      <c r="M102" s="307" t="s">
        <v>5</v>
      </c>
      <c r="N102" s="308" t="s">
        <v>48</v>
      </c>
      <c r="O102" s="131"/>
      <c r="P102" s="309">
        <f>O102*H102</f>
        <v>0</v>
      </c>
      <c r="Q102" s="309">
        <v>1.269E-2</v>
      </c>
      <c r="R102" s="309">
        <f>Q102*H102</f>
        <v>2.538E-2</v>
      </c>
      <c r="S102" s="309">
        <v>0</v>
      </c>
      <c r="T102" s="310">
        <f>S102*H102</f>
        <v>0</v>
      </c>
      <c r="AR102" s="109" t="s">
        <v>157</v>
      </c>
      <c r="AT102" s="109" t="s">
        <v>152</v>
      </c>
      <c r="AU102" s="109" t="s">
        <v>85</v>
      </c>
      <c r="AY102" s="109" t="s">
        <v>150</v>
      </c>
      <c r="BE102" s="311">
        <f>IF(N102="základní",J102,0)</f>
        <v>0</v>
      </c>
      <c r="BF102" s="311">
        <f>IF(N102="snížená",J102,0)</f>
        <v>0</v>
      </c>
      <c r="BG102" s="311">
        <f>IF(N102="zákl. přenesená",J102,0)</f>
        <v>0</v>
      </c>
      <c r="BH102" s="311">
        <f>IF(N102="sníž. přenesená",J102,0)</f>
        <v>0</v>
      </c>
      <c r="BI102" s="311">
        <f>IF(N102="nulová",J102,0)</f>
        <v>0</v>
      </c>
      <c r="BJ102" s="109" t="s">
        <v>25</v>
      </c>
      <c r="BK102" s="311">
        <f>ROUND(I102*H102,2)</f>
        <v>0</v>
      </c>
      <c r="BL102" s="109" t="s">
        <v>157</v>
      </c>
      <c r="BM102" s="109" t="s">
        <v>170</v>
      </c>
    </row>
    <row r="103" spans="2:65" s="137" customFormat="1" ht="84">
      <c r="B103" s="130"/>
      <c r="D103" s="312" t="s">
        <v>159</v>
      </c>
      <c r="F103" s="313" t="s">
        <v>171</v>
      </c>
      <c r="I103" s="9"/>
      <c r="L103" s="130"/>
      <c r="M103" s="314"/>
      <c r="N103" s="131"/>
      <c r="O103" s="131"/>
      <c r="P103" s="131"/>
      <c r="Q103" s="131"/>
      <c r="R103" s="131"/>
      <c r="S103" s="131"/>
      <c r="T103" s="179"/>
      <c r="AT103" s="109" t="s">
        <v>159</v>
      </c>
      <c r="AU103" s="109" t="s">
        <v>85</v>
      </c>
    </row>
    <row r="104" spans="2:65" s="316" customFormat="1">
      <c r="B104" s="315"/>
      <c r="D104" s="317" t="s">
        <v>161</v>
      </c>
      <c r="E104" s="318" t="s">
        <v>5</v>
      </c>
      <c r="F104" s="319" t="s">
        <v>172</v>
      </c>
      <c r="H104" s="320">
        <v>2</v>
      </c>
      <c r="I104" s="10"/>
      <c r="L104" s="315"/>
      <c r="M104" s="321"/>
      <c r="N104" s="322"/>
      <c r="O104" s="322"/>
      <c r="P104" s="322"/>
      <c r="Q104" s="322"/>
      <c r="R104" s="322"/>
      <c r="S104" s="322"/>
      <c r="T104" s="323"/>
      <c r="AT104" s="324" t="s">
        <v>161</v>
      </c>
      <c r="AU104" s="324" t="s">
        <v>85</v>
      </c>
      <c r="AV104" s="316" t="s">
        <v>85</v>
      </c>
      <c r="AW104" s="316" t="s">
        <v>40</v>
      </c>
      <c r="AX104" s="316" t="s">
        <v>25</v>
      </c>
      <c r="AY104" s="324" t="s">
        <v>150</v>
      </c>
    </row>
    <row r="105" spans="2:65" s="137" customFormat="1" ht="31.5" customHeight="1">
      <c r="B105" s="130"/>
      <c r="C105" s="302" t="s">
        <v>157</v>
      </c>
      <c r="D105" s="302" t="s">
        <v>152</v>
      </c>
      <c r="E105" s="303" t="s">
        <v>173</v>
      </c>
      <c r="F105" s="93" t="s">
        <v>174</v>
      </c>
      <c r="G105" s="304" t="s">
        <v>175</v>
      </c>
      <c r="H105" s="305">
        <v>2.8</v>
      </c>
      <c r="I105" s="8"/>
      <c r="J105" s="306">
        <f>ROUND(I105*H105,2)</f>
        <v>0</v>
      </c>
      <c r="K105" s="93" t="s">
        <v>156</v>
      </c>
      <c r="L105" s="130"/>
      <c r="M105" s="307" t="s">
        <v>5</v>
      </c>
      <c r="N105" s="308" t="s">
        <v>48</v>
      </c>
      <c r="O105" s="131"/>
      <c r="P105" s="309">
        <f>O105*H105</f>
        <v>0</v>
      </c>
      <c r="Q105" s="309">
        <v>0</v>
      </c>
      <c r="R105" s="309">
        <f>Q105*H105</f>
        <v>0</v>
      </c>
      <c r="S105" s="309">
        <v>0</v>
      </c>
      <c r="T105" s="310">
        <f>S105*H105</f>
        <v>0</v>
      </c>
      <c r="AR105" s="109" t="s">
        <v>157</v>
      </c>
      <c r="AT105" s="109" t="s">
        <v>152</v>
      </c>
      <c r="AU105" s="109" t="s">
        <v>85</v>
      </c>
      <c r="AY105" s="109" t="s">
        <v>150</v>
      </c>
      <c r="BE105" s="311">
        <f>IF(N105="základní",J105,0)</f>
        <v>0</v>
      </c>
      <c r="BF105" s="311">
        <f>IF(N105="snížená",J105,0)</f>
        <v>0</v>
      </c>
      <c r="BG105" s="311">
        <f>IF(N105="zákl. přenesená",J105,0)</f>
        <v>0</v>
      </c>
      <c r="BH105" s="311">
        <f>IF(N105="sníž. přenesená",J105,0)</f>
        <v>0</v>
      </c>
      <c r="BI105" s="311">
        <f>IF(N105="nulová",J105,0)</f>
        <v>0</v>
      </c>
      <c r="BJ105" s="109" t="s">
        <v>25</v>
      </c>
      <c r="BK105" s="311">
        <f>ROUND(I105*H105,2)</f>
        <v>0</v>
      </c>
      <c r="BL105" s="109" t="s">
        <v>157</v>
      </c>
      <c r="BM105" s="109" t="s">
        <v>176</v>
      </c>
    </row>
    <row r="106" spans="2:65" s="137" customFormat="1" ht="372">
      <c r="B106" s="130"/>
      <c r="D106" s="312" t="s">
        <v>159</v>
      </c>
      <c r="F106" s="313" t="s">
        <v>177</v>
      </c>
      <c r="I106" s="9"/>
      <c r="L106" s="130"/>
      <c r="M106" s="314"/>
      <c r="N106" s="131"/>
      <c r="O106" s="131"/>
      <c r="P106" s="131"/>
      <c r="Q106" s="131"/>
      <c r="R106" s="131"/>
      <c r="S106" s="131"/>
      <c r="T106" s="179"/>
      <c r="AT106" s="109" t="s">
        <v>159</v>
      </c>
      <c r="AU106" s="109" t="s">
        <v>85</v>
      </c>
    </row>
    <row r="107" spans="2:65" s="316" customFormat="1">
      <c r="B107" s="315"/>
      <c r="D107" s="317" t="s">
        <v>161</v>
      </c>
      <c r="E107" s="318" t="s">
        <v>5</v>
      </c>
      <c r="F107" s="319" t="s">
        <v>178</v>
      </c>
      <c r="H107" s="320">
        <v>2.8</v>
      </c>
      <c r="I107" s="10"/>
      <c r="L107" s="315"/>
      <c r="M107" s="321"/>
      <c r="N107" s="322"/>
      <c r="O107" s="322"/>
      <c r="P107" s="322"/>
      <c r="Q107" s="322"/>
      <c r="R107" s="322"/>
      <c r="S107" s="322"/>
      <c r="T107" s="323"/>
      <c r="AT107" s="324" t="s">
        <v>161</v>
      </c>
      <c r="AU107" s="324" t="s">
        <v>85</v>
      </c>
      <c r="AV107" s="316" t="s">
        <v>85</v>
      </c>
      <c r="AW107" s="316" t="s">
        <v>40</v>
      </c>
      <c r="AX107" s="316" t="s">
        <v>25</v>
      </c>
      <c r="AY107" s="324" t="s">
        <v>150</v>
      </c>
    </row>
    <row r="108" spans="2:65" s="137" customFormat="1" ht="31.5" customHeight="1">
      <c r="B108" s="130"/>
      <c r="C108" s="302" t="s">
        <v>179</v>
      </c>
      <c r="D108" s="302" t="s">
        <v>152</v>
      </c>
      <c r="E108" s="303" t="s">
        <v>180</v>
      </c>
      <c r="F108" s="93" t="s">
        <v>181</v>
      </c>
      <c r="G108" s="304" t="s">
        <v>175</v>
      </c>
      <c r="H108" s="305">
        <v>628.75</v>
      </c>
      <c r="I108" s="8"/>
      <c r="J108" s="306">
        <f>ROUND(I108*H108,2)</f>
        <v>0</v>
      </c>
      <c r="K108" s="93" t="s">
        <v>156</v>
      </c>
      <c r="L108" s="130"/>
      <c r="M108" s="307" t="s">
        <v>5</v>
      </c>
      <c r="N108" s="308" t="s">
        <v>48</v>
      </c>
      <c r="O108" s="131"/>
      <c r="P108" s="309">
        <f>O108*H108</f>
        <v>0</v>
      </c>
      <c r="Q108" s="309">
        <v>0</v>
      </c>
      <c r="R108" s="309">
        <f>Q108*H108</f>
        <v>0</v>
      </c>
      <c r="S108" s="309">
        <v>0</v>
      </c>
      <c r="T108" s="310">
        <f>S108*H108</f>
        <v>0</v>
      </c>
      <c r="AR108" s="109" t="s">
        <v>157</v>
      </c>
      <c r="AT108" s="109" t="s">
        <v>152</v>
      </c>
      <c r="AU108" s="109" t="s">
        <v>85</v>
      </c>
      <c r="AY108" s="109" t="s">
        <v>150</v>
      </c>
      <c r="BE108" s="311">
        <f>IF(N108="základní",J108,0)</f>
        <v>0</v>
      </c>
      <c r="BF108" s="311">
        <f>IF(N108="snížená",J108,0)</f>
        <v>0</v>
      </c>
      <c r="BG108" s="311">
        <f>IF(N108="zákl. přenesená",J108,0)</f>
        <v>0</v>
      </c>
      <c r="BH108" s="311">
        <f>IF(N108="sníž. přenesená",J108,0)</f>
        <v>0</v>
      </c>
      <c r="BI108" s="311">
        <f>IF(N108="nulová",J108,0)</f>
        <v>0</v>
      </c>
      <c r="BJ108" s="109" t="s">
        <v>25</v>
      </c>
      <c r="BK108" s="311">
        <f>ROUND(I108*H108,2)</f>
        <v>0</v>
      </c>
      <c r="BL108" s="109" t="s">
        <v>157</v>
      </c>
      <c r="BM108" s="109" t="s">
        <v>182</v>
      </c>
    </row>
    <row r="109" spans="2:65" s="137" customFormat="1" ht="216">
      <c r="B109" s="130"/>
      <c r="D109" s="312" t="s">
        <v>159</v>
      </c>
      <c r="F109" s="313" t="s">
        <v>183</v>
      </c>
      <c r="I109" s="9"/>
      <c r="L109" s="130"/>
      <c r="M109" s="314"/>
      <c r="N109" s="131"/>
      <c r="O109" s="131"/>
      <c r="P109" s="131"/>
      <c r="Q109" s="131"/>
      <c r="R109" s="131"/>
      <c r="S109" s="131"/>
      <c r="T109" s="179"/>
      <c r="AT109" s="109" t="s">
        <v>159</v>
      </c>
      <c r="AU109" s="109" t="s">
        <v>85</v>
      </c>
    </row>
    <row r="110" spans="2:65" s="316" customFormat="1">
      <c r="B110" s="315"/>
      <c r="D110" s="317" t="s">
        <v>161</v>
      </c>
      <c r="E110" s="318" t="s">
        <v>5</v>
      </c>
      <c r="F110" s="319" t="s">
        <v>184</v>
      </c>
      <c r="H110" s="320">
        <v>628.75</v>
      </c>
      <c r="I110" s="10"/>
      <c r="L110" s="315"/>
      <c r="M110" s="321"/>
      <c r="N110" s="322"/>
      <c r="O110" s="322"/>
      <c r="P110" s="322"/>
      <c r="Q110" s="322"/>
      <c r="R110" s="322"/>
      <c r="S110" s="322"/>
      <c r="T110" s="323"/>
      <c r="AT110" s="324" t="s">
        <v>161</v>
      </c>
      <c r="AU110" s="324" t="s">
        <v>85</v>
      </c>
      <c r="AV110" s="316" t="s">
        <v>85</v>
      </c>
      <c r="AW110" s="316" t="s">
        <v>40</v>
      </c>
      <c r="AX110" s="316" t="s">
        <v>25</v>
      </c>
      <c r="AY110" s="324" t="s">
        <v>150</v>
      </c>
    </row>
    <row r="111" spans="2:65" s="137" customFormat="1" ht="31.5" customHeight="1">
      <c r="B111" s="130"/>
      <c r="C111" s="302" t="s">
        <v>185</v>
      </c>
      <c r="D111" s="302" t="s">
        <v>152</v>
      </c>
      <c r="E111" s="303" t="s">
        <v>186</v>
      </c>
      <c r="F111" s="93" t="s">
        <v>187</v>
      </c>
      <c r="G111" s="304" t="s">
        <v>175</v>
      </c>
      <c r="H111" s="305">
        <v>1208.6849999999999</v>
      </c>
      <c r="I111" s="8"/>
      <c r="J111" s="306">
        <f>ROUND(I111*H111,2)</f>
        <v>0</v>
      </c>
      <c r="K111" s="93" t="s">
        <v>156</v>
      </c>
      <c r="L111" s="130"/>
      <c r="M111" s="307" t="s">
        <v>5</v>
      </c>
      <c r="N111" s="308" t="s">
        <v>48</v>
      </c>
      <c r="O111" s="131"/>
      <c r="P111" s="309">
        <f>O111*H111</f>
        <v>0</v>
      </c>
      <c r="Q111" s="309">
        <v>0</v>
      </c>
      <c r="R111" s="309">
        <f>Q111*H111</f>
        <v>0</v>
      </c>
      <c r="S111" s="309">
        <v>0</v>
      </c>
      <c r="T111" s="310">
        <f>S111*H111</f>
        <v>0</v>
      </c>
      <c r="AR111" s="109" t="s">
        <v>157</v>
      </c>
      <c r="AT111" s="109" t="s">
        <v>152</v>
      </c>
      <c r="AU111" s="109" t="s">
        <v>85</v>
      </c>
      <c r="AY111" s="109" t="s">
        <v>150</v>
      </c>
      <c r="BE111" s="311">
        <f>IF(N111="základní",J111,0)</f>
        <v>0</v>
      </c>
      <c r="BF111" s="311">
        <f>IF(N111="snížená",J111,0)</f>
        <v>0</v>
      </c>
      <c r="BG111" s="311">
        <f>IF(N111="zákl. přenesená",J111,0)</f>
        <v>0</v>
      </c>
      <c r="BH111" s="311">
        <f>IF(N111="sníž. přenesená",J111,0)</f>
        <v>0</v>
      </c>
      <c r="BI111" s="311">
        <f>IF(N111="nulová",J111,0)</f>
        <v>0</v>
      </c>
      <c r="BJ111" s="109" t="s">
        <v>25</v>
      </c>
      <c r="BK111" s="311">
        <f>ROUND(I111*H111,2)</f>
        <v>0</v>
      </c>
      <c r="BL111" s="109" t="s">
        <v>157</v>
      </c>
      <c r="BM111" s="109" t="s">
        <v>188</v>
      </c>
    </row>
    <row r="112" spans="2:65" s="137" customFormat="1" ht="204">
      <c r="B112" s="130"/>
      <c r="D112" s="312" t="s">
        <v>159</v>
      </c>
      <c r="F112" s="313" t="s">
        <v>189</v>
      </c>
      <c r="I112" s="9"/>
      <c r="L112" s="130"/>
      <c r="M112" s="314"/>
      <c r="N112" s="131"/>
      <c r="O112" s="131"/>
      <c r="P112" s="131"/>
      <c r="Q112" s="131"/>
      <c r="R112" s="131"/>
      <c r="S112" s="131"/>
      <c r="T112" s="179"/>
      <c r="AT112" s="109" t="s">
        <v>159</v>
      </c>
      <c r="AU112" s="109" t="s">
        <v>85</v>
      </c>
    </row>
    <row r="113" spans="2:51" s="316" customFormat="1">
      <c r="B113" s="315"/>
      <c r="D113" s="312" t="s">
        <v>161</v>
      </c>
      <c r="E113" s="324" t="s">
        <v>5</v>
      </c>
      <c r="F113" s="325" t="s">
        <v>190</v>
      </c>
      <c r="H113" s="326">
        <v>5.9240000000000004</v>
      </c>
      <c r="I113" s="10"/>
      <c r="L113" s="315"/>
      <c r="M113" s="321"/>
      <c r="N113" s="322"/>
      <c r="O113" s="322"/>
      <c r="P113" s="322"/>
      <c r="Q113" s="322"/>
      <c r="R113" s="322"/>
      <c r="S113" s="322"/>
      <c r="T113" s="323"/>
      <c r="AT113" s="324" t="s">
        <v>161</v>
      </c>
      <c r="AU113" s="324" t="s">
        <v>85</v>
      </c>
      <c r="AV113" s="316" t="s">
        <v>85</v>
      </c>
      <c r="AW113" s="316" t="s">
        <v>40</v>
      </c>
      <c r="AX113" s="316" t="s">
        <v>77</v>
      </c>
      <c r="AY113" s="324" t="s">
        <v>150</v>
      </c>
    </row>
    <row r="114" spans="2:51" s="316" customFormat="1">
      <c r="B114" s="315"/>
      <c r="D114" s="312" t="s">
        <v>161</v>
      </c>
      <c r="E114" s="324" t="s">
        <v>5</v>
      </c>
      <c r="F114" s="325" t="s">
        <v>191</v>
      </c>
      <c r="H114" s="326">
        <v>20.036000000000001</v>
      </c>
      <c r="I114" s="10"/>
      <c r="L114" s="315"/>
      <c r="M114" s="321"/>
      <c r="N114" s="322"/>
      <c r="O114" s="322"/>
      <c r="P114" s="322"/>
      <c r="Q114" s="322"/>
      <c r="R114" s="322"/>
      <c r="S114" s="322"/>
      <c r="T114" s="323"/>
      <c r="AT114" s="324" t="s">
        <v>161</v>
      </c>
      <c r="AU114" s="324" t="s">
        <v>85</v>
      </c>
      <c r="AV114" s="316" t="s">
        <v>85</v>
      </c>
      <c r="AW114" s="316" t="s">
        <v>40</v>
      </c>
      <c r="AX114" s="316" t="s">
        <v>77</v>
      </c>
      <c r="AY114" s="324" t="s">
        <v>150</v>
      </c>
    </row>
    <row r="115" spans="2:51" s="316" customFormat="1">
      <c r="B115" s="315"/>
      <c r="D115" s="312" t="s">
        <v>161</v>
      </c>
      <c r="E115" s="324" t="s">
        <v>5</v>
      </c>
      <c r="F115" s="325" t="s">
        <v>192</v>
      </c>
      <c r="H115" s="326">
        <v>39.412999999999997</v>
      </c>
      <c r="I115" s="10"/>
      <c r="L115" s="315"/>
      <c r="M115" s="321"/>
      <c r="N115" s="322"/>
      <c r="O115" s="322"/>
      <c r="P115" s="322"/>
      <c r="Q115" s="322"/>
      <c r="R115" s="322"/>
      <c r="S115" s="322"/>
      <c r="T115" s="323"/>
      <c r="AT115" s="324" t="s">
        <v>161</v>
      </c>
      <c r="AU115" s="324" t="s">
        <v>85</v>
      </c>
      <c r="AV115" s="316" t="s">
        <v>85</v>
      </c>
      <c r="AW115" s="316" t="s">
        <v>40</v>
      </c>
      <c r="AX115" s="316" t="s">
        <v>77</v>
      </c>
      <c r="AY115" s="324" t="s">
        <v>150</v>
      </c>
    </row>
    <row r="116" spans="2:51" s="316" customFormat="1">
      <c r="B116" s="315"/>
      <c r="D116" s="312" t="s">
        <v>161</v>
      </c>
      <c r="E116" s="324" t="s">
        <v>5</v>
      </c>
      <c r="F116" s="325" t="s">
        <v>193</v>
      </c>
      <c r="H116" s="326">
        <v>95.094999999999999</v>
      </c>
      <c r="I116" s="10"/>
      <c r="L116" s="315"/>
      <c r="M116" s="321"/>
      <c r="N116" s="322"/>
      <c r="O116" s="322"/>
      <c r="P116" s="322"/>
      <c r="Q116" s="322"/>
      <c r="R116" s="322"/>
      <c r="S116" s="322"/>
      <c r="T116" s="323"/>
      <c r="AT116" s="324" t="s">
        <v>161</v>
      </c>
      <c r="AU116" s="324" t="s">
        <v>85</v>
      </c>
      <c r="AV116" s="316" t="s">
        <v>85</v>
      </c>
      <c r="AW116" s="316" t="s">
        <v>40</v>
      </c>
      <c r="AX116" s="316" t="s">
        <v>77</v>
      </c>
      <c r="AY116" s="324" t="s">
        <v>150</v>
      </c>
    </row>
    <row r="117" spans="2:51" s="316" customFormat="1">
      <c r="B117" s="315"/>
      <c r="D117" s="312" t="s">
        <v>161</v>
      </c>
      <c r="E117" s="324" t="s">
        <v>5</v>
      </c>
      <c r="F117" s="325" t="s">
        <v>194</v>
      </c>
      <c r="H117" s="326">
        <v>148.47</v>
      </c>
      <c r="I117" s="10"/>
      <c r="L117" s="315"/>
      <c r="M117" s="321"/>
      <c r="N117" s="322"/>
      <c r="O117" s="322"/>
      <c r="P117" s="322"/>
      <c r="Q117" s="322"/>
      <c r="R117" s="322"/>
      <c r="S117" s="322"/>
      <c r="T117" s="323"/>
      <c r="AT117" s="324" t="s">
        <v>161</v>
      </c>
      <c r="AU117" s="324" t="s">
        <v>85</v>
      </c>
      <c r="AV117" s="316" t="s">
        <v>85</v>
      </c>
      <c r="AW117" s="316" t="s">
        <v>40</v>
      </c>
      <c r="AX117" s="316" t="s">
        <v>77</v>
      </c>
      <c r="AY117" s="324" t="s">
        <v>150</v>
      </c>
    </row>
    <row r="118" spans="2:51" s="316" customFormat="1">
      <c r="B118" s="315"/>
      <c r="D118" s="312" t="s">
        <v>161</v>
      </c>
      <c r="E118" s="324" t="s">
        <v>5</v>
      </c>
      <c r="F118" s="325" t="s">
        <v>195</v>
      </c>
      <c r="H118" s="326">
        <v>27.202000000000002</v>
      </c>
      <c r="I118" s="10"/>
      <c r="L118" s="315"/>
      <c r="M118" s="321"/>
      <c r="N118" s="322"/>
      <c r="O118" s="322"/>
      <c r="P118" s="322"/>
      <c r="Q118" s="322"/>
      <c r="R118" s="322"/>
      <c r="S118" s="322"/>
      <c r="T118" s="323"/>
      <c r="AT118" s="324" t="s">
        <v>161</v>
      </c>
      <c r="AU118" s="324" t="s">
        <v>85</v>
      </c>
      <c r="AV118" s="316" t="s">
        <v>85</v>
      </c>
      <c r="AW118" s="316" t="s">
        <v>40</v>
      </c>
      <c r="AX118" s="316" t="s">
        <v>77</v>
      </c>
      <c r="AY118" s="324" t="s">
        <v>150</v>
      </c>
    </row>
    <row r="119" spans="2:51" s="316" customFormat="1">
      <c r="B119" s="315"/>
      <c r="D119" s="312" t="s">
        <v>161</v>
      </c>
      <c r="E119" s="324" t="s">
        <v>5</v>
      </c>
      <c r="F119" s="325" t="s">
        <v>196</v>
      </c>
      <c r="H119" s="326">
        <v>299.488</v>
      </c>
      <c r="I119" s="10"/>
      <c r="L119" s="315"/>
      <c r="M119" s="321"/>
      <c r="N119" s="322"/>
      <c r="O119" s="322"/>
      <c r="P119" s="322"/>
      <c r="Q119" s="322"/>
      <c r="R119" s="322"/>
      <c r="S119" s="322"/>
      <c r="T119" s="323"/>
      <c r="AT119" s="324" t="s">
        <v>161</v>
      </c>
      <c r="AU119" s="324" t="s">
        <v>85</v>
      </c>
      <c r="AV119" s="316" t="s">
        <v>85</v>
      </c>
      <c r="AW119" s="316" t="s">
        <v>40</v>
      </c>
      <c r="AX119" s="316" t="s">
        <v>77</v>
      </c>
      <c r="AY119" s="324" t="s">
        <v>150</v>
      </c>
    </row>
    <row r="120" spans="2:51" s="316" customFormat="1">
      <c r="B120" s="315"/>
      <c r="D120" s="312" t="s">
        <v>161</v>
      </c>
      <c r="E120" s="324" t="s">
        <v>5</v>
      </c>
      <c r="F120" s="325" t="s">
        <v>197</v>
      </c>
      <c r="H120" s="326">
        <v>357.702</v>
      </c>
      <c r="I120" s="10"/>
      <c r="L120" s="315"/>
      <c r="M120" s="321"/>
      <c r="N120" s="322"/>
      <c r="O120" s="322"/>
      <c r="P120" s="322"/>
      <c r="Q120" s="322"/>
      <c r="R120" s="322"/>
      <c r="S120" s="322"/>
      <c r="T120" s="323"/>
      <c r="AT120" s="324" t="s">
        <v>161</v>
      </c>
      <c r="AU120" s="324" t="s">
        <v>85</v>
      </c>
      <c r="AV120" s="316" t="s">
        <v>85</v>
      </c>
      <c r="AW120" s="316" t="s">
        <v>40</v>
      </c>
      <c r="AX120" s="316" t="s">
        <v>77</v>
      </c>
      <c r="AY120" s="324" t="s">
        <v>150</v>
      </c>
    </row>
    <row r="121" spans="2:51" s="316" customFormat="1">
      <c r="B121" s="315"/>
      <c r="D121" s="312" t="s">
        <v>161</v>
      </c>
      <c r="E121" s="324" t="s">
        <v>5</v>
      </c>
      <c r="F121" s="325" t="s">
        <v>198</v>
      </c>
      <c r="H121" s="326">
        <v>56.753999999999998</v>
      </c>
      <c r="I121" s="10"/>
      <c r="L121" s="315"/>
      <c r="M121" s="321"/>
      <c r="N121" s="322"/>
      <c r="O121" s="322"/>
      <c r="P121" s="322"/>
      <c r="Q121" s="322"/>
      <c r="R121" s="322"/>
      <c r="S121" s="322"/>
      <c r="T121" s="323"/>
      <c r="AT121" s="324" t="s">
        <v>161</v>
      </c>
      <c r="AU121" s="324" t="s">
        <v>85</v>
      </c>
      <c r="AV121" s="316" t="s">
        <v>85</v>
      </c>
      <c r="AW121" s="316" t="s">
        <v>40</v>
      </c>
      <c r="AX121" s="316" t="s">
        <v>77</v>
      </c>
      <c r="AY121" s="324" t="s">
        <v>150</v>
      </c>
    </row>
    <row r="122" spans="2:51" s="316" customFormat="1">
      <c r="B122" s="315"/>
      <c r="D122" s="312" t="s">
        <v>161</v>
      </c>
      <c r="E122" s="324" t="s">
        <v>5</v>
      </c>
      <c r="F122" s="325" t="s">
        <v>199</v>
      </c>
      <c r="H122" s="326">
        <v>187.79900000000001</v>
      </c>
      <c r="I122" s="10"/>
      <c r="L122" s="315"/>
      <c r="M122" s="321"/>
      <c r="N122" s="322"/>
      <c r="O122" s="322"/>
      <c r="P122" s="322"/>
      <c r="Q122" s="322"/>
      <c r="R122" s="322"/>
      <c r="S122" s="322"/>
      <c r="T122" s="323"/>
      <c r="AT122" s="324" t="s">
        <v>161</v>
      </c>
      <c r="AU122" s="324" t="s">
        <v>85</v>
      </c>
      <c r="AV122" s="316" t="s">
        <v>85</v>
      </c>
      <c r="AW122" s="316" t="s">
        <v>40</v>
      </c>
      <c r="AX122" s="316" t="s">
        <v>77</v>
      </c>
      <c r="AY122" s="324" t="s">
        <v>150</v>
      </c>
    </row>
    <row r="123" spans="2:51" s="316" customFormat="1">
      <c r="B123" s="315"/>
      <c r="D123" s="312" t="s">
        <v>161</v>
      </c>
      <c r="E123" s="324" t="s">
        <v>5</v>
      </c>
      <c r="F123" s="325" t="s">
        <v>200</v>
      </c>
      <c r="H123" s="326">
        <v>178.398</v>
      </c>
      <c r="I123" s="10"/>
      <c r="L123" s="315"/>
      <c r="M123" s="321"/>
      <c r="N123" s="322"/>
      <c r="O123" s="322"/>
      <c r="P123" s="322"/>
      <c r="Q123" s="322"/>
      <c r="R123" s="322"/>
      <c r="S123" s="322"/>
      <c r="T123" s="323"/>
      <c r="AT123" s="324" t="s">
        <v>161</v>
      </c>
      <c r="AU123" s="324" t="s">
        <v>85</v>
      </c>
      <c r="AV123" s="316" t="s">
        <v>85</v>
      </c>
      <c r="AW123" s="316" t="s">
        <v>40</v>
      </c>
      <c r="AX123" s="316" t="s">
        <v>77</v>
      </c>
      <c r="AY123" s="324" t="s">
        <v>150</v>
      </c>
    </row>
    <row r="124" spans="2:51" s="316" customFormat="1">
      <c r="B124" s="315"/>
      <c r="D124" s="312" t="s">
        <v>161</v>
      </c>
      <c r="E124" s="324" t="s">
        <v>5</v>
      </c>
      <c r="F124" s="325" t="s">
        <v>201</v>
      </c>
      <c r="H124" s="326">
        <v>258.23</v>
      </c>
      <c r="I124" s="10"/>
      <c r="L124" s="315"/>
      <c r="M124" s="321"/>
      <c r="N124" s="322"/>
      <c r="O124" s="322"/>
      <c r="P124" s="322"/>
      <c r="Q124" s="322"/>
      <c r="R124" s="322"/>
      <c r="S124" s="322"/>
      <c r="T124" s="323"/>
      <c r="AT124" s="324" t="s">
        <v>161</v>
      </c>
      <c r="AU124" s="324" t="s">
        <v>85</v>
      </c>
      <c r="AV124" s="316" t="s">
        <v>85</v>
      </c>
      <c r="AW124" s="316" t="s">
        <v>40</v>
      </c>
      <c r="AX124" s="316" t="s">
        <v>77</v>
      </c>
      <c r="AY124" s="324" t="s">
        <v>150</v>
      </c>
    </row>
    <row r="125" spans="2:51" s="316" customFormat="1">
      <c r="B125" s="315"/>
      <c r="D125" s="312" t="s">
        <v>161</v>
      </c>
      <c r="E125" s="324" t="s">
        <v>5</v>
      </c>
      <c r="F125" s="325" t="s">
        <v>202</v>
      </c>
      <c r="H125" s="326">
        <v>55.728000000000002</v>
      </c>
      <c r="I125" s="10"/>
      <c r="L125" s="315"/>
      <c r="M125" s="321"/>
      <c r="N125" s="322"/>
      <c r="O125" s="322"/>
      <c r="P125" s="322"/>
      <c r="Q125" s="322"/>
      <c r="R125" s="322"/>
      <c r="S125" s="322"/>
      <c r="T125" s="323"/>
      <c r="AT125" s="324" t="s">
        <v>161</v>
      </c>
      <c r="AU125" s="324" t="s">
        <v>85</v>
      </c>
      <c r="AV125" s="316" t="s">
        <v>85</v>
      </c>
      <c r="AW125" s="316" t="s">
        <v>40</v>
      </c>
      <c r="AX125" s="316" t="s">
        <v>77</v>
      </c>
      <c r="AY125" s="324" t="s">
        <v>150</v>
      </c>
    </row>
    <row r="126" spans="2:51" s="316" customFormat="1">
      <c r="B126" s="315"/>
      <c r="D126" s="312" t="s">
        <v>161</v>
      </c>
      <c r="E126" s="324" t="s">
        <v>5</v>
      </c>
      <c r="F126" s="325" t="s">
        <v>203</v>
      </c>
      <c r="H126" s="326">
        <v>27.981000000000002</v>
      </c>
      <c r="I126" s="10"/>
      <c r="L126" s="315"/>
      <c r="M126" s="321"/>
      <c r="N126" s="322"/>
      <c r="O126" s="322"/>
      <c r="P126" s="322"/>
      <c r="Q126" s="322"/>
      <c r="R126" s="322"/>
      <c r="S126" s="322"/>
      <c r="T126" s="323"/>
      <c r="AT126" s="324" t="s">
        <v>161</v>
      </c>
      <c r="AU126" s="324" t="s">
        <v>85</v>
      </c>
      <c r="AV126" s="316" t="s">
        <v>85</v>
      </c>
      <c r="AW126" s="316" t="s">
        <v>40</v>
      </c>
      <c r="AX126" s="316" t="s">
        <v>77</v>
      </c>
      <c r="AY126" s="324" t="s">
        <v>150</v>
      </c>
    </row>
    <row r="127" spans="2:51" s="316" customFormat="1">
      <c r="B127" s="315"/>
      <c r="D127" s="312" t="s">
        <v>161</v>
      </c>
      <c r="E127" s="324" t="s">
        <v>5</v>
      </c>
      <c r="F127" s="325" t="s">
        <v>204</v>
      </c>
      <c r="H127" s="326">
        <v>41.353000000000002</v>
      </c>
      <c r="I127" s="10"/>
      <c r="L127" s="315"/>
      <c r="M127" s="321"/>
      <c r="N127" s="322"/>
      <c r="O127" s="322"/>
      <c r="P127" s="322"/>
      <c r="Q127" s="322"/>
      <c r="R127" s="322"/>
      <c r="S127" s="322"/>
      <c r="T127" s="323"/>
      <c r="AT127" s="324" t="s">
        <v>161</v>
      </c>
      <c r="AU127" s="324" t="s">
        <v>85</v>
      </c>
      <c r="AV127" s="316" t="s">
        <v>85</v>
      </c>
      <c r="AW127" s="316" t="s">
        <v>40</v>
      </c>
      <c r="AX127" s="316" t="s">
        <v>77</v>
      </c>
      <c r="AY127" s="324" t="s">
        <v>150</v>
      </c>
    </row>
    <row r="128" spans="2:51" s="316" customFormat="1">
      <c r="B128" s="315"/>
      <c r="D128" s="312" t="s">
        <v>161</v>
      </c>
      <c r="E128" s="324" t="s">
        <v>5</v>
      </c>
      <c r="F128" s="325" t="s">
        <v>205</v>
      </c>
      <c r="H128" s="326">
        <v>108.768</v>
      </c>
      <c r="I128" s="10"/>
      <c r="L128" s="315"/>
      <c r="M128" s="321"/>
      <c r="N128" s="322"/>
      <c r="O128" s="322"/>
      <c r="P128" s="322"/>
      <c r="Q128" s="322"/>
      <c r="R128" s="322"/>
      <c r="S128" s="322"/>
      <c r="T128" s="323"/>
      <c r="AT128" s="324" t="s">
        <v>161</v>
      </c>
      <c r="AU128" s="324" t="s">
        <v>85</v>
      </c>
      <c r="AV128" s="316" t="s">
        <v>85</v>
      </c>
      <c r="AW128" s="316" t="s">
        <v>40</v>
      </c>
      <c r="AX128" s="316" t="s">
        <v>77</v>
      </c>
      <c r="AY128" s="324" t="s">
        <v>150</v>
      </c>
    </row>
    <row r="129" spans="2:51" s="316" customFormat="1">
      <c r="B129" s="315"/>
      <c r="D129" s="312" t="s">
        <v>161</v>
      </c>
      <c r="E129" s="324" t="s">
        <v>5</v>
      </c>
      <c r="F129" s="325" t="s">
        <v>206</v>
      </c>
      <c r="H129" s="326">
        <v>50.588000000000001</v>
      </c>
      <c r="I129" s="10"/>
      <c r="L129" s="315"/>
      <c r="M129" s="321"/>
      <c r="N129" s="322"/>
      <c r="O129" s="322"/>
      <c r="P129" s="322"/>
      <c r="Q129" s="322"/>
      <c r="R129" s="322"/>
      <c r="S129" s="322"/>
      <c r="T129" s="323"/>
      <c r="AT129" s="324" t="s">
        <v>161</v>
      </c>
      <c r="AU129" s="324" t="s">
        <v>85</v>
      </c>
      <c r="AV129" s="316" t="s">
        <v>85</v>
      </c>
      <c r="AW129" s="316" t="s">
        <v>40</v>
      </c>
      <c r="AX129" s="316" t="s">
        <v>77</v>
      </c>
      <c r="AY129" s="324" t="s">
        <v>150</v>
      </c>
    </row>
    <row r="130" spans="2:51" s="316" customFormat="1">
      <c r="B130" s="315"/>
      <c r="D130" s="312" t="s">
        <v>161</v>
      </c>
      <c r="E130" s="324" t="s">
        <v>5</v>
      </c>
      <c r="F130" s="325" t="s">
        <v>207</v>
      </c>
      <c r="H130" s="326">
        <v>25.288</v>
      </c>
      <c r="I130" s="10"/>
      <c r="L130" s="315"/>
      <c r="M130" s="321"/>
      <c r="N130" s="322"/>
      <c r="O130" s="322"/>
      <c r="P130" s="322"/>
      <c r="Q130" s="322"/>
      <c r="R130" s="322"/>
      <c r="S130" s="322"/>
      <c r="T130" s="323"/>
      <c r="AT130" s="324" t="s">
        <v>161</v>
      </c>
      <c r="AU130" s="324" t="s">
        <v>85</v>
      </c>
      <c r="AV130" s="316" t="s">
        <v>85</v>
      </c>
      <c r="AW130" s="316" t="s">
        <v>40</v>
      </c>
      <c r="AX130" s="316" t="s">
        <v>77</v>
      </c>
      <c r="AY130" s="324" t="s">
        <v>150</v>
      </c>
    </row>
    <row r="131" spans="2:51" s="316" customFormat="1">
      <c r="B131" s="315"/>
      <c r="D131" s="312" t="s">
        <v>161</v>
      </c>
      <c r="E131" s="324" t="s">
        <v>5</v>
      </c>
      <c r="F131" s="325" t="s">
        <v>208</v>
      </c>
      <c r="H131" s="326">
        <v>234.92</v>
      </c>
      <c r="I131" s="10"/>
      <c r="L131" s="315"/>
      <c r="M131" s="321"/>
      <c r="N131" s="322"/>
      <c r="O131" s="322"/>
      <c r="P131" s="322"/>
      <c r="Q131" s="322"/>
      <c r="R131" s="322"/>
      <c r="S131" s="322"/>
      <c r="T131" s="323"/>
      <c r="AT131" s="324" t="s">
        <v>161</v>
      </c>
      <c r="AU131" s="324" t="s">
        <v>85</v>
      </c>
      <c r="AV131" s="316" t="s">
        <v>85</v>
      </c>
      <c r="AW131" s="316" t="s">
        <v>40</v>
      </c>
      <c r="AX131" s="316" t="s">
        <v>77</v>
      </c>
      <c r="AY131" s="324" t="s">
        <v>150</v>
      </c>
    </row>
    <row r="132" spans="2:51" s="316" customFormat="1">
      <c r="B132" s="315"/>
      <c r="D132" s="312" t="s">
        <v>161</v>
      </c>
      <c r="E132" s="324" t="s">
        <v>5</v>
      </c>
      <c r="F132" s="325" t="s">
        <v>209</v>
      </c>
      <c r="H132" s="326">
        <v>63.015999999999998</v>
      </c>
      <c r="I132" s="10"/>
      <c r="L132" s="315"/>
      <c r="M132" s="321"/>
      <c r="N132" s="322"/>
      <c r="O132" s="322"/>
      <c r="P132" s="322"/>
      <c r="Q132" s="322"/>
      <c r="R132" s="322"/>
      <c r="S132" s="322"/>
      <c r="T132" s="323"/>
      <c r="AT132" s="324" t="s">
        <v>161</v>
      </c>
      <c r="AU132" s="324" t="s">
        <v>85</v>
      </c>
      <c r="AV132" s="316" t="s">
        <v>85</v>
      </c>
      <c r="AW132" s="316" t="s">
        <v>40</v>
      </c>
      <c r="AX132" s="316" t="s">
        <v>77</v>
      </c>
      <c r="AY132" s="324" t="s">
        <v>150</v>
      </c>
    </row>
    <row r="133" spans="2:51" s="316" customFormat="1">
      <c r="B133" s="315"/>
      <c r="D133" s="312" t="s">
        <v>161</v>
      </c>
      <c r="E133" s="324" t="s">
        <v>5</v>
      </c>
      <c r="F133" s="325" t="s">
        <v>210</v>
      </c>
      <c r="H133" s="326">
        <v>17.123000000000001</v>
      </c>
      <c r="I133" s="10"/>
      <c r="L133" s="315"/>
      <c r="M133" s="321"/>
      <c r="N133" s="322"/>
      <c r="O133" s="322"/>
      <c r="P133" s="322"/>
      <c r="Q133" s="322"/>
      <c r="R133" s="322"/>
      <c r="S133" s="322"/>
      <c r="T133" s="323"/>
      <c r="AT133" s="324" t="s">
        <v>161</v>
      </c>
      <c r="AU133" s="324" t="s">
        <v>85</v>
      </c>
      <c r="AV133" s="316" t="s">
        <v>85</v>
      </c>
      <c r="AW133" s="316" t="s">
        <v>40</v>
      </c>
      <c r="AX133" s="316" t="s">
        <v>77</v>
      </c>
      <c r="AY133" s="324" t="s">
        <v>150</v>
      </c>
    </row>
    <row r="134" spans="2:51" s="316" customFormat="1">
      <c r="B134" s="315"/>
      <c r="D134" s="312" t="s">
        <v>161</v>
      </c>
      <c r="E134" s="324" t="s">
        <v>5</v>
      </c>
      <c r="F134" s="325" t="s">
        <v>211</v>
      </c>
      <c r="H134" s="326">
        <v>35.069000000000003</v>
      </c>
      <c r="I134" s="10"/>
      <c r="L134" s="315"/>
      <c r="M134" s="321"/>
      <c r="N134" s="322"/>
      <c r="O134" s="322"/>
      <c r="P134" s="322"/>
      <c r="Q134" s="322"/>
      <c r="R134" s="322"/>
      <c r="S134" s="322"/>
      <c r="T134" s="323"/>
      <c r="AT134" s="324" t="s">
        <v>161</v>
      </c>
      <c r="AU134" s="324" t="s">
        <v>85</v>
      </c>
      <c r="AV134" s="316" t="s">
        <v>85</v>
      </c>
      <c r="AW134" s="316" t="s">
        <v>40</v>
      </c>
      <c r="AX134" s="316" t="s">
        <v>77</v>
      </c>
      <c r="AY134" s="324" t="s">
        <v>150</v>
      </c>
    </row>
    <row r="135" spans="2:51" s="316" customFormat="1">
      <c r="B135" s="315"/>
      <c r="D135" s="312" t="s">
        <v>161</v>
      </c>
      <c r="E135" s="324" t="s">
        <v>5</v>
      </c>
      <c r="F135" s="325" t="s">
        <v>212</v>
      </c>
      <c r="H135" s="326">
        <v>42.887999999999998</v>
      </c>
      <c r="I135" s="10"/>
      <c r="L135" s="315"/>
      <c r="M135" s="321"/>
      <c r="N135" s="322"/>
      <c r="O135" s="322"/>
      <c r="P135" s="322"/>
      <c r="Q135" s="322"/>
      <c r="R135" s="322"/>
      <c r="S135" s="322"/>
      <c r="T135" s="323"/>
      <c r="AT135" s="324" t="s">
        <v>161</v>
      </c>
      <c r="AU135" s="324" t="s">
        <v>85</v>
      </c>
      <c r="AV135" s="316" t="s">
        <v>85</v>
      </c>
      <c r="AW135" s="316" t="s">
        <v>40</v>
      </c>
      <c r="AX135" s="316" t="s">
        <v>77</v>
      </c>
      <c r="AY135" s="324" t="s">
        <v>150</v>
      </c>
    </row>
    <row r="136" spans="2:51" s="316" customFormat="1">
      <c r="B136" s="315"/>
      <c r="D136" s="312" t="s">
        <v>161</v>
      </c>
      <c r="E136" s="324" t="s">
        <v>5</v>
      </c>
      <c r="F136" s="325" t="s">
        <v>213</v>
      </c>
      <c r="H136" s="326">
        <v>212.85599999999999</v>
      </c>
      <c r="I136" s="10"/>
      <c r="L136" s="315"/>
      <c r="M136" s="321"/>
      <c r="N136" s="322"/>
      <c r="O136" s="322"/>
      <c r="P136" s="322"/>
      <c r="Q136" s="322"/>
      <c r="R136" s="322"/>
      <c r="S136" s="322"/>
      <c r="T136" s="323"/>
      <c r="AT136" s="324" t="s">
        <v>161</v>
      </c>
      <c r="AU136" s="324" t="s">
        <v>85</v>
      </c>
      <c r="AV136" s="316" t="s">
        <v>85</v>
      </c>
      <c r="AW136" s="316" t="s">
        <v>40</v>
      </c>
      <c r="AX136" s="316" t="s">
        <v>77</v>
      </c>
      <c r="AY136" s="324" t="s">
        <v>150</v>
      </c>
    </row>
    <row r="137" spans="2:51" s="316" customFormat="1">
      <c r="B137" s="315"/>
      <c r="D137" s="312" t="s">
        <v>161</v>
      </c>
      <c r="E137" s="324" t="s">
        <v>5</v>
      </c>
      <c r="F137" s="325" t="s">
        <v>214</v>
      </c>
      <c r="H137" s="326">
        <v>54.155000000000001</v>
      </c>
      <c r="I137" s="10"/>
      <c r="L137" s="315"/>
      <c r="M137" s="321"/>
      <c r="N137" s="322"/>
      <c r="O137" s="322"/>
      <c r="P137" s="322"/>
      <c r="Q137" s="322"/>
      <c r="R137" s="322"/>
      <c r="S137" s="322"/>
      <c r="T137" s="323"/>
      <c r="AT137" s="324" t="s">
        <v>161</v>
      </c>
      <c r="AU137" s="324" t="s">
        <v>85</v>
      </c>
      <c r="AV137" s="316" t="s">
        <v>85</v>
      </c>
      <c r="AW137" s="316" t="s">
        <v>40</v>
      </c>
      <c r="AX137" s="316" t="s">
        <v>77</v>
      </c>
      <c r="AY137" s="324" t="s">
        <v>150</v>
      </c>
    </row>
    <row r="138" spans="2:51" s="316" customFormat="1">
      <c r="B138" s="315"/>
      <c r="D138" s="312" t="s">
        <v>161</v>
      </c>
      <c r="E138" s="324" t="s">
        <v>5</v>
      </c>
      <c r="F138" s="325" t="s">
        <v>215</v>
      </c>
      <c r="H138" s="326">
        <v>129.25399999999999</v>
      </c>
      <c r="I138" s="10"/>
      <c r="L138" s="315"/>
      <c r="M138" s="321"/>
      <c r="N138" s="322"/>
      <c r="O138" s="322"/>
      <c r="P138" s="322"/>
      <c r="Q138" s="322"/>
      <c r="R138" s="322"/>
      <c r="S138" s="322"/>
      <c r="T138" s="323"/>
      <c r="AT138" s="324" t="s">
        <v>161</v>
      </c>
      <c r="AU138" s="324" t="s">
        <v>85</v>
      </c>
      <c r="AV138" s="316" t="s">
        <v>85</v>
      </c>
      <c r="AW138" s="316" t="s">
        <v>40</v>
      </c>
      <c r="AX138" s="316" t="s">
        <v>77</v>
      </c>
      <c r="AY138" s="324" t="s">
        <v>150</v>
      </c>
    </row>
    <row r="139" spans="2:51" s="316" customFormat="1">
      <c r="B139" s="315"/>
      <c r="D139" s="312" t="s">
        <v>161</v>
      </c>
      <c r="E139" s="324" t="s">
        <v>5</v>
      </c>
      <c r="F139" s="325" t="s">
        <v>216</v>
      </c>
      <c r="H139" s="326">
        <v>113.44199999999999</v>
      </c>
      <c r="I139" s="10"/>
      <c r="L139" s="315"/>
      <c r="M139" s="321"/>
      <c r="N139" s="322"/>
      <c r="O139" s="322"/>
      <c r="P139" s="322"/>
      <c r="Q139" s="322"/>
      <c r="R139" s="322"/>
      <c r="S139" s="322"/>
      <c r="T139" s="323"/>
      <c r="AT139" s="324" t="s">
        <v>161</v>
      </c>
      <c r="AU139" s="324" t="s">
        <v>85</v>
      </c>
      <c r="AV139" s="316" t="s">
        <v>85</v>
      </c>
      <c r="AW139" s="316" t="s">
        <v>40</v>
      </c>
      <c r="AX139" s="316" t="s">
        <v>77</v>
      </c>
      <c r="AY139" s="324" t="s">
        <v>150</v>
      </c>
    </row>
    <row r="140" spans="2:51" s="316" customFormat="1">
      <c r="B140" s="315"/>
      <c r="D140" s="312" t="s">
        <v>161</v>
      </c>
      <c r="E140" s="324" t="s">
        <v>5</v>
      </c>
      <c r="F140" s="325" t="s">
        <v>217</v>
      </c>
      <c r="H140" s="326">
        <v>6.45</v>
      </c>
      <c r="I140" s="10"/>
      <c r="L140" s="315"/>
      <c r="M140" s="321"/>
      <c r="N140" s="322"/>
      <c r="O140" s="322"/>
      <c r="P140" s="322"/>
      <c r="Q140" s="322"/>
      <c r="R140" s="322"/>
      <c r="S140" s="322"/>
      <c r="T140" s="323"/>
      <c r="AT140" s="324" t="s">
        <v>161</v>
      </c>
      <c r="AU140" s="324" t="s">
        <v>85</v>
      </c>
      <c r="AV140" s="316" t="s">
        <v>85</v>
      </c>
      <c r="AW140" s="316" t="s">
        <v>40</v>
      </c>
      <c r="AX140" s="316" t="s">
        <v>77</v>
      </c>
      <c r="AY140" s="324" t="s">
        <v>150</v>
      </c>
    </row>
    <row r="141" spans="2:51" s="316" customFormat="1">
      <c r="B141" s="315"/>
      <c r="D141" s="312" t="s">
        <v>161</v>
      </c>
      <c r="E141" s="324" t="s">
        <v>5</v>
      </c>
      <c r="F141" s="325" t="s">
        <v>218</v>
      </c>
      <c r="H141" s="326">
        <v>13.566000000000001</v>
      </c>
      <c r="I141" s="10"/>
      <c r="L141" s="315"/>
      <c r="M141" s="321"/>
      <c r="N141" s="322"/>
      <c r="O141" s="322"/>
      <c r="P141" s="322"/>
      <c r="Q141" s="322"/>
      <c r="R141" s="322"/>
      <c r="S141" s="322"/>
      <c r="T141" s="323"/>
      <c r="AT141" s="324" t="s">
        <v>161</v>
      </c>
      <c r="AU141" s="324" t="s">
        <v>85</v>
      </c>
      <c r="AV141" s="316" t="s">
        <v>85</v>
      </c>
      <c r="AW141" s="316" t="s">
        <v>40</v>
      </c>
      <c r="AX141" s="316" t="s">
        <v>77</v>
      </c>
      <c r="AY141" s="324" t="s">
        <v>150</v>
      </c>
    </row>
    <row r="142" spans="2:51" s="316" customFormat="1">
      <c r="B142" s="315"/>
      <c r="D142" s="312" t="s">
        <v>161</v>
      </c>
      <c r="E142" s="324" t="s">
        <v>5</v>
      </c>
      <c r="F142" s="325" t="s">
        <v>219</v>
      </c>
      <c r="H142" s="326">
        <v>39.347999999999999</v>
      </c>
      <c r="I142" s="10"/>
      <c r="L142" s="315"/>
      <c r="M142" s="321"/>
      <c r="N142" s="322"/>
      <c r="O142" s="322"/>
      <c r="P142" s="322"/>
      <c r="Q142" s="322"/>
      <c r="R142" s="322"/>
      <c r="S142" s="322"/>
      <c r="T142" s="323"/>
      <c r="AT142" s="324" t="s">
        <v>161</v>
      </c>
      <c r="AU142" s="324" t="s">
        <v>85</v>
      </c>
      <c r="AV142" s="316" t="s">
        <v>85</v>
      </c>
      <c r="AW142" s="316" t="s">
        <v>40</v>
      </c>
      <c r="AX142" s="316" t="s">
        <v>77</v>
      </c>
      <c r="AY142" s="324" t="s">
        <v>150</v>
      </c>
    </row>
    <row r="143" spans="2:51" s="316" customFormat="1">
      <c r="B143" s="315"/>
      <c r="D143" s="312" t="s">
        <v>161</v>
      </c>
      <c r="E143" s="324" t="s">
        <v>5</v>
      </c>
      <c r="F143" s="325" t="s">
        <v>220</v>
      </c>
      <c r="H143" s="326">
        <v>61.753</v>
      </c>
      <c r="I143" s="10"/>
      <c r="L143" s="315"/>
      <c r="M143" s="321"/>
      <c r="N143" s="322"/>
      <c r="O143" s="322"/>
      <c r="P143" s="322"/>
      <c r="Q143" s="322"/>
      <c r="R143" s="322"/>
      <c r="S143" s="322"/>
      <c r="T143" s="323"/>
      <c r="AT143" s="324" t="s">
        <v>161</v>
      </c>
      <c r="AU143" s="324" t="s">
        <v>85</v>
      </c>
      <c r="AV143" s="316" t="s">
        <v>85</v>
      </c>
      <c r="AW143" s="316" t="s">
        <v>40</v>
      </c>
      <c r="AX143" s="316" t="s">
        <v>77</v>
      </c>
      <c r="AY143" s="324" t="s">
        <v>150</v>
      </c>
    </row>
    <row r="144" spans="2:51" s="316" customFormat="1">
      <c r="B144" s="315"/>
      <c r="D144" s="312" t="s">
        <v>161</v>
      </c>
      <c r="E144" s="324" t="s">
        <v>5</v>
      </c>
      <c r="F144" s="325" t="s">
        <v>221</v>
      </c>
      <c r="H144" s="326">
        <v>29.481999999999999</v>
      </c>
      <c r="I144" s="10"/>
      <c r="L144" s="315"/>
      <c r="M144" s="321"/>
      <c r="N144" s="322"/>
      <c r="O144" s="322"/>
      <c r="P144" s="322"/>
      <c r="Q144" s="322"/>
      <c r="R144" s="322"/>
      <c r="S144" s="322"/>
      <c r="T144" s="323"/>
      <c r="AT144" s="324" t="s">
        <v>161</v>
      </c>
      <c r="AU144" s="324" t="s">
        <v>85</v>
      </c>
      <c r="AV144" s="316" t="s">
        <v>85</v>
      </c>
      <c r="AW144" s="316" t="s">
        <v>40</v>
      </c>
      <c r="AX144" s="316" t="s">
        <v>77</v>
      </c>
      <c r="AY144" s="324" t="s">
        <v>150</v>
      </c>
    </row>
    <row r="145" spans="2:65" s="316" customFormat="1">
      <c r="B145" s="315"/>
      <c r="D145" s="312" t="s">
        <v>161</v>
      </c>
      <c r="E145" s="324" t="s">
        <v>5</v>
      </c>
      <c r="F145" s="325" t="s">
        <v>222</v>
      </c>
      <c r="H145" s="326">
        <v>8.5809999999999995</v>
      </c>
      <c r="I145" s="10"/>
      <c r="L145" s="315"/>
      <c r="M145" s="321"/>
      <c r="N145" s="322"/>
      <c r="O145" s="322"/>
      <c r="P145" s="322"/>
      <c r="Q145" s="322"/>
      <c r="R145" s="322"/>
      <c r="S145" s="322"/>
      <c r="T145" s="323"/>
      <c r="AT145" s="324" t="s">
        <v>161</v>
      </c>
      <c r="AU145" s="324" t="s">
        <v>85</v>
      </c>
      <c r="AV145" s="316" t="s">
        <v>85</v>
      </c>
      <c r="AW145" s="316" t="s">
        <v>40</v>
      </c>
      <c r="AX145" s="316" t="s">
        <v>77</v>
      </c>
      <c r="AY145" s="324" t="s">
        <v>150</v>
      </c>
    </row>
    <row r="146" spans="2:65" s="316" customFormat="1">
      <c r="B146" s="315"/>
      <c r="D146" s="312" t="s">
        <v>161</v>
      </c>
      <c r="E146" s="324" t="s">
        <v>5</v>
      </c>
      <c r="F146" s="325" t="s">
        <v>223</v>
      </c>
      <c r="H146" s="326">
        <v>-628.75</v>
      </c>
      <c r="I146" s="10"/>
      <c r="L146" s="315"/>
      <c r="M146" s="321"/>
      <c r="N146" s="322"/>
      <c r="O146" s="322"/>
      <c r="P146" s="322"/>
      <c r="Q146" s="322"/>
      <c r="R146" s="322"/>
      <c r="S146" s="322"/>
      <c r="T146" s="323"/>
      <c r="AT146" s="324" t="s">
        <v>161</v>
      </c>
      <c r="AU146" s="324" t="s">
        <v>85</v>
      </c>
      <c r="AV146" s="316" t="s">
        <v>85</v>
      </c>
      <c r="AW146" s="316" t="s">
        <v>40</v>
      </c>
      <c r="AX146" s="316" t="s">
        <v>77</v>
      </c>
      <c r="AY146" s="324" t="s">
        <v>150</v>
      </c>
    </row>
    <row r="147" spans="2:65" s="328" customFormat="1">
      <c r="B147" s="327"/>
      <c r="D147" s="312" t="s">
        <v>161</v>
      </c>
      <c r="E147" s="329" t="s">
        <v>5</v>
      </c>
      <c r="F147" s="330" t="s">
        <v>224</v>
      </c>
      <c r="H147" s="331">
        <v>2417.37</v>
      </c>
      <c r="I147" s="11"/>
      <c r="L147" s="327"/>
      <c r="M147" s="332"/>
      <c r="N147" s="333"/>
      <c r="O147" s="333"/>
      <c r="P147" s="333"/>
      <c r="Q147" s="333"/>
      <c r="R147" s="333"/>
      <c r="S147" s="333"/>
      <c r="T147" s="334"/>
      <c r="AT147" s="335" t="s">
        <v>161</v>
      </c>
      <c r="AU147" s="335" t="s">
        <v>85</v>
      </c>
      <c r="AV147" s="328" t="s">
        <v>157</v>
      </c>
      <c r="AW147" s="328" t="s">
        <v>40</v>
      </c>
      <c r="AX147" s="328" t="s">
        <v>77</v>
      </c>
      <c r="AY147" s="335" t="s">
        <v>150</v>
      </c>
    </row>
    <row r="148" spans="2:65" s="316" customFormat="1">
      <c r="B148" s="315"/>
      <c r="D148" s="312" t="s">
        <v>161</v>
      </c>
      <c r="E148" s="324" t="s">
        <v>5</v>
      </c>
      <c r="F148" s="325" t="s">
        <v>5</v>
      </c>
      <c r="H148" s="326">
        <v>0</v>
      </c>
      <c r="I148" s="10"/>
      <c r="L148" s="315"/>
      <c r="M148" s="321"/>
      <c r="N148" s="322"/>
      <c r="O148" s="322"/>
      <c r="P148" s="322"/>
      <c r="Q148" s="322"/>
      <c r="R148" s="322"/>
      <c r="S148" s="322"/>
      <c r="T148" s="323"/>
      <c r="AT148" s="324" t="s">
        <v>161</v>
      </c>
      <c r="AU148" s="324" t="s">
        <v>85</v>
      </c>
      <c r="AV148" s="316" t="s">
        <v>85</v>
      </c>
      <c r="AW148" s="316" t="s">
        <v>40</v>
      </c>
      <c r="AX148" s="316" t="s">
        <v>77</v>
      </c>
      <c r="AY148" s="324" t="s">
        <v>150</v>
      </c>
    </row>
    <row r="149" spans="2:65" s="316" customFormat="1">
      <c r="B149" s="315"/>
      <c r="D149" s="317" t="s">
        <v>161</v>
      </c>
      <c r="E149" s="318" t="s">
        <v>5</v>
      </c>
      <c r="F149" s="319" t="s">
        <v>225</v>
      </c>
      <c r="H149" s="320">
        <v>1208.6849999999999</v>
      </c>
      <c r="I149" s="10"/>
      <c r="L149" s="315"/>
      <c r="M149" s="321"/>
      <c r="N149" s="322"/>
      <c r="O149" s="322"/>
      <c r="P149" s="322"/>
      <c r="Q149" s="322"/>
      <c r="R149" s="322"/>
      <c r="S149" s="322"/>
      <c r="T149" s="323"/>
      <c r="AT149" s="324" t="s">
        <v>161</v>
      </c>
      <c r="AU149" s="324" t="s">
        <v>85</v>
      </c>
      <c r="AV149" s="316" t="s">
        <v>85</v>
      </c>
      <c r="AW149" s="316" t="s">
        <v>40</v>
      </c>
      <c r="AX149" s="316" t="s">
        <v>25</v>
      </c>
      <c r="AY149" s="324" t="s">
        <v>150</v>
      </c>
    </row>
    <row r="150" spans="2:65" s="137" customFormat="1" ht="44.25" customHeight="1">
      <c r="B150" s="130"/>
      <c r="C150" s="302" t="s">
        <v>226</v>
      </c>
      <c r="D150" s="302" t="s">
        <v>152</v>
      </c>
      <c r="E150" s="303" t="s">
        <v>227</v>
      </c>
      <c r="F150" s="93" t="s">
        <v>228</v>
      </c>
      <c r="G150" s="304" t="s">
        <v>175</v>
      </c>
      <c r="H150" s="305">
        <v>1208.6849999999999</v>
      </c>
      <c r="I150" s="8"/>
      <c r="J150" s="306">
        <f>ROUND(I150*H150,2)</f>
        <v>0</v>
      </c>
      <c r="K150" s="93" t="s">
        <v>156</v>
      </c>
      <c r="L150" s="130"/>
      <c r="M150" s="307" t="s">
        <v>5</v>
      </c>
      <c r="N150" s="308" t="s">
        <v>48</v>
      </c>
      <c r="O150" s="131"/>
      <c r="P150" s="309">
        <f>O150*H150</f>
        <v>0</v>
      </c>
      <c r="Q150" s="309">
        <v>0</v>
      </c>
      <c r="R150" s="309">
        <f>Q150*H150</f>
        <v>0</v>
      </c>
      <c r="S150" s="309">
        <v>0</v>
      </c>
      <c r="T150" s="310">
        <f>S150*H150</f>
        <v>0</v>
      </c>
      <c r="AR150" s="109" t="s">
        <v>157</v>
      </c>
      <c r="AT150" s="109" t="s">
        <v>152</v>
      </c>
      <c r="AU150" s="109" t="s">
        <v>85</v>
      </c>
      <c r="AY150" s="109" t="s">
        <v>150</v>
      </c>
      <c r="BE150" s="311">
        <f>IF(N150="základní",J150,0)</f>
        <v>0</v>
      </c>
      <c r="BF150" s="311">
        <f>IF(N150="snížená",J150,0)</f>
        <v>0</v>
      </c>
      <c r="BG150" s="311">
        <f>IF(N150="zákl. přenesená",J150,0)</f>
        <v>0</v>
      </c>
      <c r="BH150" s="311">
        <f>IF(N150="sníž. přenesená",J150,0)</f>
        <v>0</v>
      </c>
      <c r="BI150" s="311">
        <f>IF(N150="nulová",J150,0)</f>
        <v>0</v>
      </c>
      <c r="BJ150" s="109" t="s">
        <v>25</v>
      </c>
      <c r="BK150" s="311">
        <f>ROUND(I150*H150,2)</f>
        <v>0</v>
      </c>
      <c r="BL150" s="109" t="s">
        <v>157</v>
      </c>
      <c r="BM150" s="109" t="s">
        <v>229</v>
      </c>
    </row>
    <row r="151" spans="2:65" s="137" customFormat="1" ht="204">
      <c r="B151" s="130"/>
      <c r="D151" s="312" t="s">
        <v>159</v>
      </c>
      <c r="F151" s="313" t="s">
        <v>189</v>
      </c>
      <c r="I151" s="9"/>
      <c r="L151" s="130"/>
      <c r="M151" s="314"/>
      <c r="N151" s="131"/>
      <c r="O151" s="131"/>
      <c r="P151" s="131"/>
      <c r="Q151" s="131"/>
      <c r="R151" s="131"/>
      <c r="S151" s="131"/>
      <c r="T151" s="179"/>
      <c r="AT151" s="109" t="s">
        <v>159</v>
      </c>
      <c r="AU151" s="109" t="s">
        <v>85</v>
      </c>
    </row>
    <row r="152" spans="2:65" s="316" customFormat="1">
      <c r="B152" s="315"/>
      <c r="D152" s="312" t="s">
        <v>161</v>
      </c>
      <c r="E152" s="324" t="s">
        <v>5</v>
      </c>
      <c r="F152" s="325" t="s">
        <v>190</v>
      </c>
      <c r="H152" s="326">
        <v>5.9240000000000004</v>
      </c>
      <c r="I152" s="10"/>
      <c r="L152" s="315"/>
      <c r="M152" s="321"/>
      <c r="N152" s="322"/>
      <c r="O152" s="322"/>
      <c r="P152" s="322"/>
      <c r="Q152" s="322"/>
      <c r="R152" s="322"/>
      <c r="S152" s="322"/>
      <c r="T152" s="323"/>
      <c r="AT152" s="324" t="s">
        <v>161</v>
      </c>
      <c r="AU152" s="324" t="s">
        <v>85</v>
      </c>
      <c r="AV152" s="316" t="s">
        <v>85</v>
      </c>
      <c r="AW152" s="316" t="s">
        <v>40</v>
      </c>
      <c r="AX152" s="316" t="s">
        <v>77</v>
      </c>
      <c r="AY152" s="324" t="s">
        <v>150</v>
      </c>
    </row>
    <row r="153" spans="2:65" s="316" customFormat="1">
      <c r="B153" s="315"/>
      <c r="D153" s="312" t="s">
        <v>161</v>
      </c>
      <c r="E153" s="324" t="s">
        <v>5</v>
      </c>
      <c r="F153" s="325" t="s">
        <v>191</v>
      </c>
      <c r="H153" s="326">
        <v>20.036000000000001</v>
      </c>
      <c r="I153" s="10"/>
      <c r="L153" s="315"/>
      <c r="M153" s="321"/>
      <c r="N153" s="322"/>
      <c r="O153" s="322"/>
      <c r="P153" s="322"/>
      <c r="Q153" s="322"/>
      <c r="R153" s="322"/>
      <c r="S153" s="322"/>
      <c r="T153" s="323"/>
      <c r="AT153" s="324" t="s">
        <v>161</v>
      </c>
      <c r="AU153" s="324" t="s">
        <v>85</v>
      </c>
      <c r="AV153" s="316" t="s">
        <v>85</v>
      </c>
      <c r="AW153" s="316" t="s">
        <v>40</v>
      </c>
      <c r="AX153" s="316" t="s">
        <v>77</v>
      </c>
      <c r="AY153" s="324" t="s">
        <v>150</v>
      </c>
    </row>
    <row r="154" spans="2:65" s="316" customFormat="1">
      <c r="B154" s="315"/>
      <c r="D154" s="312" t="s">
        <v>161</v>
      </c>
      <c r="E154" s="324" t="s">
        <v>5</v>
      </c>
      <c r="F154" s="325" t="s">
        <v>192</v>
      </c>
      <c r="H154" s="326">
        <v>39.412999999999997</v>
      </c>
      <c r="I154" s="10"/>
      <c r="L154" s="315"/>
      <c r="M154" s="321"/>
      <c r="N154" s="322"/>
      <c r="O154" s="322"/>
      <c r="P154" s="322"/>
      <c r="Q154" s="322"/>
      <c r="R154" s="322"/>
      <c r="S154" s="322"/>
      <c r="T154" s="323"/>
      <c r="AT154" s="324" t="s">
        <v>161</v>
      </c>
      <c r="AU154" s="324" t="s">
        <v>85</v>
      </c>
      <c r="AV154" s="316" t="s">
        <v>85</v>
      </c>
      <c r="AW154" s="316" t="s">
        <v>40</v>
      </c>
      <c r="AX154" s="316" t="s">
        <v>77</v>
      </c>
      <c r="AY154" s="324" t="s">
        <v>150</v>
      </c>
    </row>
    <row r="155" spans="2:65" s="316" customFormat="1">
      <c r="B155" s="315"/>
      <c r="D155" s="312" t="s">
        <v>161</v>
      </c>
      <c r="E155" s="324" t="s">
        <v>5</v>
      </c>
      <c r="F155" s="325" t="s">
        <v>193</v>
      </c>
      <c r="H155" s="326">
        <v>95.094999999999999</v>
      </c>
      <c r="I155" s="10"/>
      <c r="L155" s="315"/>
      <c r="M155" s="321"/>
      <c r="N155" s="322"/>
      <c r="O155" s="322"/>
      <c r="P155" s="322"/>
      <c r="Q155" s="322"/>
      <c r="R155" s="322"/>
      <c r="S155" s="322"/>
      <c r="T155" s="323"/>
      <c r="AT155" s="324" t="s">
        <v>161</v>
      </c>
      <c r="AU155" s="324" t="s">
        <v>85</v>
      </c>
      <c r="AV155" s="316" t="s">
        <v>85</v>
      </c>
      <c r="AW155" s="316" t="s">
        <v>40</v>
      </c>
      <c r="AX155" s="316" t="s">
        <v>77</v>
      </c>
      <c r="AY155" s="324" t="s">
        <v>150</v>
      </c>
    </row>
    <row r="156" spans="2:65" s="316" customFormat="1">
      <c r="B156" s="315"/>
      <c r="D156" s="312" t="s">
        <v>161</v>
      </c>
      <c r="E156" s="324" t="s">
        <v>5</v>
      </c>
      <c r="F156" s="325" t="s">
        <v>194</v>
      </c>
      <c r="H156" s="326">
        <v>148.47</v>
      </c>
      <c r="I156" s="10"/>
      <c r="L156" s="315"/>
      <c r="M156" s="321"/>
      <c r="N156" s="322"/>
      <c r="O156" s="322"/>
      <c r="P156" s="322"/>
      <c r="Q156" s="322"/>
      <c r="R156" s="322"/>
      <c r="S156" s="322"/>
      <c r="T156" s="323"/>
      <c r="AT156" s="324" t="s">
        <v>161</v>
      </c>
      <c r="AU156" s="324" t="s">
        <v>85</v>
      </c>
      <c r="AV156" s="316" t="s">
        <v>85</v>
      </c>
      <c r="AW156" s="316" t="s">
        <v>40</v>
      </c>
      <c r="AX156" s="316" t="s">
        <v>77</v>
      </c>
      <c r="AY156" s="324" t="s">
        <v>150</v>
      </c>
    </row>
    <row r="157" spans="2:65" s="316" customFormat="1">
      <c r="B157" s="315"/>
      <c r="D157" s="312" t="s">
        <v>161</v>
      </c>
      <c r="E157" s="324" t="s">
        <v>5</v>
      </c>
      <c r="F157" s="325" t="s">
        <v>195</v>
      </c>
      <c r="H157" s="326">
        <v>27.202000000000002</v>
      </c>
      <c r="I157" s="10"/>
      <c r="L157" s="315"/>
      <c r="M157" s="321"/>
      <c r="N157" s="322"/>
      <c r="O157" s="322"/>
      <c r="P157" s="322"/>
      <c r="Q157" s="322"/>
      <c r="R157" s="322"/>
      <c r="S157" s="322"/>
      <c r="T157" s="323"/>
      <c r="AT157" s="324" t="s">
        <v>161</v>
      </c>
      <c r="AU157" s="324" t="s">
        <v>85</v>
      </c>
      <c r="AV157" s="316" t="s">
        <v>85</v>
      </c>
      <c r="AW157" s="316" t="s">
        <v>40</v>
      </c>
      <c r="AX157" s="316" t="s">
        <v>77</v>
      </c>
      <c r="AY157" s="324" t="s">
        <v>150</v>
      </c>
    </row>
    <row r="158" spans="2:65" s="316" customFormat="1">
      <c r="B158" s="315"/>
      <c r="D158" s="312" t="s">
        <v>161</v>
      </c>
      <c r="E158" s="324" t="s">
        <v>5</v>
      </c>
      <c r="F158" s="325" t="s">
        <v>196</v>
      </c>
      <c r="H158" s="326">
        <v>299.488</v>
      </c>
      <c r="I158" s="10"/>
      <c r="L158" s="315"/>
      <c r="M158" s="321"/>
      <c r="N158" s="322"/>
      <c r="O158" s="322"/>
      <c r="P158" s="322"/>
      <c r="Q158" s="322"/>
      <c r="R158" s="322"/>
      <c r="S158" s="322"/>
      <c r="T158" s="323"/>
      <c r="AT158" s="324" t="s">
        <v>161</v>
      </c>
      <c r="AU158" s="324" t="s">
        <v>85</v>
      </c>
      <c r="AV158" s="316" t="s">
        <v>85</v>
      </c>
      <c r="AW158" s="316" t="s">
        <v>40</v>
      </c>
      <c r="AX158" s="316" t="s">
        <v>77</v>
      </c>
      <c r="AY158" s="324" t="s">
        <v>150</v>
      </c>
    </row>
    <row r="159" spans="2:65" s="316" customFormat="1">
      <c r="B159" s="315"/>
      <c r="D159" s="312" t="s">
        <v>161</v>
      </c>
      <c r="E159" s="324" t="s">
        <v>5</v>
      </c>
      <c r="F159" s="325" t="s">
        <v>197</v>
      </c>
      <c r="H159" s="326">
        <v>357.702</v>
      </c>
      <c r="I159" s="10"/>
      <c r="L159" s="315"/>
      <c r="M159" s="321"/>
      <c r="N159" s="322"/>
      <c r="O159" s="322"/>
      <c r="P159" s="322"/>
      <c r="Q159" s="322"/>
      <c r="R159" s="322"/>
      <c r="S159" s="322"/>
      <c r="T159" s="323"/>
      <c r="AT159" s="324" t="s">
        <v>161</v>
      </c>
      <c r="AU159" s="324" t="s">
        <v>85</v>
      </c>
      <c r="AV159" s="316" t="s">
        <v>85</v>
      </c>
      <c r="AW159" s="316" t="s">
        <v>40</v>
      </c>
      <c r="AX159" s="316" t="s">
        <v>77</v>
      </c>
      <c r="AY159" s="324" t="s">
        <v>150</v>
      </c>
    </row>
    <row r="160" spans="2:65" s="316" customFormat="1">
      <c r="B160" s="315"/>
      <c r="D160" s="312" t="s">
        <v>161</v>
      </c>
      <c r="E160" s="324" t="s">
        <v>5</v>
      </c>
      <c r="F160" s="325" t="s">
        <v>198</v>
      </c>
      <c r="H160" s="326">
        <v>56.753999999999998</v>
      </c>
      <c r="I160" s="10"/>
      <c r="L160" s="315"/>
      <c r="M160" s="321"/>
      <c r="N160" s="322"/>
      <c r="O160" s="322"/>
      <c r="P160" s="322"/>
      <c r="Q160" s="322"/>
      <c r="R160" s="322"/>
      <c r="S160" s="322"/>
      <c r="T160" s="323"/>
      <c r="AT160" s="324" t="s">
        <v>161</v>
      </c>
      <c r="AU160" s="324" t="s">
        <v>85</v>
      </c>
      <c r="AV160" s="316" t="s">
        <v>85</v>
      </c>
      <c r="AW160" s="316" t="s">
        <v>40</v>
      </c>
      <c r="AX160" s="316" t="s">
        <v>77</v>
      </c>
      <c r="AY160" s="324" t="s">
        <v>150</v>
      </c>
    </row>
    <row r="161" spans="2:51" s="316" customFormat="1">
      <c r="B161" s="315"/>
      <c r="D161" s="312" t="s">
        <v>161</v>
      </c>
      <c r="E161" s="324" t="s">
        <v>5</v>
      </c>
      <c r="F161" s="325" t="s">
        <v>199</v>
      </c>
      <c r="H161" s="326">
        <v>187.79900000000001</v>
      </c>
      <c r="I161" s="10"/>
      <c r="L161" s="315"/>
      <c r="M161" s="321"/>
      <c r="N161" s="322"/>
      <c r="O161" s="322"/>
      <c r="P161" s="322"/>
      <c r="Q161" s="322"/>
      <c r="R161" s="322"/>
      <c r="S161" s="322"/>
      <c r="T161" s="323"/>
      <c r="AT161" s="324" t="s">
        <v>161</v>
      </c>
      <c r="AU161" s="324" t="s">
        <v>85</v>
      </c>
      <c r="AV161" s="316" t="s">
        <v>85</v>
      </c>
      <c r="AW161" s="316" t="s">
        <v>40</v>
      </c>
      <c r="AX161" s="316" t="s">
        <v>77</v>
      </c>
      <c r="AY161" s="324" t="s">
        <v>150</v>
      </c>
    </row>
    <row r="162" spans="2:51" s="316" customFormat="1">
      <c r="B162" s="315"/>
      <c r="D162" s="312" t="s">
        <v>161</v>
      </c>
      <c r="E162" s="324" t="s">
        <v>5</v>
      </c>
      <c r="F162" s="325" t="s">
        <v>200</v>
      </c>
      <c r="H162" s="326">
        <v>178.398</v>
      </c>
      <c r="I162" s="10"/>
      <c r="L162" s="315"/>
      <c r="M162" s="321"/>
      <c r="N162" s="322"/>
      <c r="O162" s="322"/>
      <c r="P162" s="322"/>
      <c r="Q162" s="322"/>
      <c r="R162" s="322"/>
      <c r="S162" s="322"/>
      <c r="T162" s="323"/>
      <c r="AT162" s="324" t="s">
        <v>161</v>
      </c>
      <c r="AU162" s="324" t="s">
        <v>85</v>
      </c>
      <c r="AV162" s="316" t="s">
        <v>85</v>
      </c>
      <c r="AW162" s="316" t="s">
        <v>40</v>
      </c>
      <c r="AX162" s="316" t="s">
        <v>77</v>
      </c>
      <c r="AY162" s="324" t="s">
        <v>150</v>
      </c>
    </row>
    <row r="163" spans="2:51" s="316" customFormat="1">
      <c r="B163" s="315"/>
      <c r="D163" s="312" t="s">
        <v>161</v>
      </c>
      <c r="E163" s="324" t="s">
        <v>5</v>
      </c>
      <c r="F163" s="325" t="s">
        <v>201</v>
      </c>
      <c r="H163" s="326">
        <v>258.23</v>
      </c>
      <c r="I163" s="10"/>
      <c r="L163" s="315"/>
      <c r="M163" s="321"/>
      <c r="N163" s="322"/>
      <c r="O163" s="322"/>
      <c r="P163" s="322"/>
      <c r="Q163" s="322"/>
      <c r="R163" s="322"/>
      <c r="S163" s="322"/>
      <c r="T163" s="323"/>
      <c r="AT163" s="324" t="s">
        <v>161</v>
      </c>
      <c r="AU163" s="324" t="s">
        <v>85</v>
      </c>
      <c r="AV163" s="316" t="s">
        <v>85</v>
      </c>
      <c r="AW163" s="316" t="s">
        <v>40</v>
      </c>
      <c r="AX163" s="316" t="s">
        <v>77</v>
      </c>
      <c r="AY163" s="324" t="s">
        <v>150</v>
      </c>
    </row>
    <row r="164" spans="2:51" s="316" customFormat="1">
      <c r="B164" s="315"/>
      <c r="D164" s="312" t="s">
        <v>161</v>
      </c>
      <c r="E164" s="324" t="s">
        <v>5</v>
      </c>
      <c r="F164" s="325" t="s">
        <v>202</v>
      </c>
      <c r="H164" s="326">
        <v>55.728000000000002</v>
      </c>
      <c r="I164" s="10"/>
      <c r="L164" s="315"/>
      <c r="M164" s="321"/>
      <c r="N164" s="322"/>
      <c r="O164" s="322"/>
      <c r="P164" s="322"/>
      <c r="Q164" s="322"/>
      <c r="R164" s="322"/>
      <c r="S164" s="322"/>
      <c r="T164" s="323"/>
      <c r="AT164" s="324" t="s">
        <v>161</v>
      </c>
      <c r="AU164" s="324" t="s">
        <v>85</v>
      </c>
      <c r="AV164" s="316" t="s">
        <v>85</v>
      </c>
      <c r="AW164" s="316" t="s">
        <v>40</v>
      </c>
      <c r="AX164" s="316" t="s">
        <v>77</v>
      </c>
      <c r="AY164" s="324" t="s">
        <v>150</v>
      </c>
    </row>
    <row r="165" spans="2:51" s="316" customFormat="1">
      <c r="B165" s="315"/>
      <c r="D165" s="312" t="s">
        <v>161</v>
      </c>
      <c r="E165" s="324" t="s">
        <v>5</v>
      </c>
      <c r="F165" s="325" t="s">
        <v>203</v>
      </c>
      <c r="H165" s="326">
        <v>27.981000000000002</v>
      </c>
      <c r="I165" s="10"/>
      <c r="L165" s="315"/>
      <c r="M165" s="321"/>
      <c r="N165" s="322"/>
      <c r="O165" s="322"/>
      <c r="P165" s="322"/>
      <c r="Q165" s="322"/>
      <c r="R165" s="322"/>
      <c r="S165" s="322"/>
      <c r="T165" s="323"/>
      <c r="AT165" s="324" t="s">
        <v>161</v>
      </c>
      <c r="AU165" s="324" t="s">
        <v>85</v>
      </c>
      <c r="AV165" s="316" t="s">
        <v>85</v>
      </c>
      <c r="AW165" s="316" t="s">
        <v>40</v>
      </c>
      <c r="AX165" s="316" t="s">
        <v>77</v>
      </c>
      <c r="AY165" s="324" t="s">
        <v>150</v>
      </c>
    </row>
    <row r="166" spans="2:51" s="316" customFormat="1">
      <c r="B166" s="315"/>
      <c r="D166" s="312" t="s">
        <v>161</v>
      </c>
      <c r="E166" s="324" t="s">
        <v>5</v>
      </c>
      <c r="F166" s="325" t="s">
        <v>204</v>
      </c>
      <c r="H166" s="326">
        <v>41.353000000000002</v>
      </c>
      <c r="I166" s="10"/>
      <c r="L166" s="315"/>
      <c r="M166" s="321"/>
      <c r="N166" s="322"/>
      <c r="O166" s="322"/>
      <c r="P166" s="322"/>
      <c r="Q166" s="322"/>
      <c r="R166" s="322"/>
      <c r="S166" s="322"/>
      <c r="T166" s="323"/>
      <c r="AT166" s="324" t="s">
        <v>161</v>
      </c>
      <c r="AU166" s="324" t="s">
        <v>85</v>
      </c>
      <c r="AV166" s="316" t="s">
        <v>85</v>
      </c>
      <c r="AW166" s="316" t="s">
        <v>40</v>
      </c>
      <c r="AX166" s="316" t="s">
        <v>77</v>
      </c>
      <c r="AY166" s="324" t="s">
        <v>150</v>
      </c>
    </row>
    <row r="167" spans="2:51" s="316" customFormat="1">
      <c r="B167" s="315"/>
      <c r="D167" s="312" t="s">
        <v>161</v>
      </c>
      <c r="E167" s="324" t="s">
        <v>5</v>
      </c>
      <c r="F167" s="325" t="s">
        <v>205</v>
      </c>
      <c r="H167" s="326">
        <v>108.768</v>
      </c>
      <c r="I167" s="10"/>
      <c r="L167" s="315"/>
      <c r="M167" s="321"/>
      <c r="N167" s="322"/>
      <c r="O167" s="322"/>
      <c r="P167" s="322"/>
      <c r="Q167" s="322"/>
      <c r="R167" s="322"/>
      <c r="S167" s="322"/>
      <c r="T167" s="323"/>
      <c r="AT167" s="324" t="s">
        <v>161</v>
      </c>
      <c r="AU167" s="324" t="s">
        <v>85</v>
      </c>
      <c r="AV167" s="316" t="s">
        <v>85</v>
      </c>
      <c r="AW167" s="316" t="s">
        <v>40</v>
      </c>
      <c r="AX167" s="316" t="s">
        <v>77</v>
      </c>
      <c r="AY167" s="324" t="s">
        <v>150</v>
      </c>
    </row>
    <row r="168" spans="2:51" s="316" customFormat="1">
      <c r="B168" s="315"/>
      <c r="D168" s="312" t="s">
        <v>161</v>
      </c>
      <c r="E168" s="324" t="s">
        <v>5</v>
      </c>
      <c r="F168" s="325" t="s">
        <v>206</v>
      </c>
      <c r="H168" s="326">
        <v>50.588000000000001</v>
      </c>
      <c r="I168" s="10"/>
      <c r="L168" s="315"/>
      <c r="M168" s="321"/>
      <c r="N168" s="322"/>
      <c r="O168" s="322"/>
      <c r="P168" s="322"/>
      <c r="Q168" s="322"/>
      <c r="R168" s="322"/>
      <c r="S168" s="322"/>
      <c r="T168" s="323"/>
      <c r="AT168" s="324" t="s">
        <v>161</v>
      </c>
      <c r="AU168" s="324" t="s">
        <v>85</v>
      </c>
      <c r="AV168" s="316" t="s">
        <v>85</v>
      </c>
      <c r="AW168" s="316" t="s">
        <v>40</v>
      </c>
      <c r="AX168" s="316" t="s">
        <v>77</v>
      </c>
      <c r="AY168" s="324" t="s">
        <v>150</v>
      </c>
    </row>
    <row r="169" spans="2:51" s="316" customFormat="1">
      <c r="B169" s="315"/>
      <c r="D169" s="312" t="s">
        <v>161</v>
      </c>
      <c r="E169" s="324" t="s">
        <v>5</v>
      </c>
      <c r="F169" s="325" t="s">
        <v>207</v>
      </c>
      <c r="H169" s="326">
        <v>25.288</v>
      </c>
      <c r="I169" s="10"/>
      <c r="L169" s="315"/>
      <c r="M169" s="321"/>
      <c r="N169" s="322"/>
      <c r="O169" s="322"/>
      <c r="P169" s="322"/>
      <c r="Q169" s="322"/>
      <c r="R169" s="322"/>
      <c r="S169" s="322"/>
      <c r="T169" s="323"/>
      <c r="AT169" s="324" t="s">
        <v>161</v>
      </c>
      <c r="AU169" s="324" t="s">
        <v>85</v>
      </c>
      <c r="AV169" s="316" t="s">
        <v>85</v>
      </c>
      <c r="AW169" s="316" t="s">
        <v>40</v>
      </c>
      <c r="AX169" s="316" t="s">
        <v>77</v>
      </c>
      <c r="AY169" s="324" t="s">
        <v>150</v>
      </c>
    </row>
    <row r="170" spans="2:51" s="316" customFormat="1">
      <c r="B170" s="315"/>
      <c r="D170" s="312" t="s">
        <v>161</v>
      </c>
      <c r="E170" s="324" t="s">
        <v>5</v>
      </c>
      <c r="F170" s="325" t="s">
        <v>208</v>
      </c>
      <c r="H170" s="326">
        <v>234.92</v>
      </c>
      <c r="I170" s="10"/>
      <c r="L170" s="315"/>
      <c r="M170" s="321"/>
      <c r="N170" s="322"/>
      <c r="O170" s="322"/>
      <c r="P170" s="322"/>
      <c r="Q170" s="322"/>
      <c r="R170" s="322"/>
      <c r="S170" s="322"/>
      <c r="T170" s="323"/>
      <c r="AT170" s="324" t="s">
        <v>161</v>
      </c>
      <c r="AU170" s="324" t="s">
        <v>85</v>
      </c>
      <c r="AV170" s="316" t="s">
        <v>85</v>
      </c>
      <c r="AW170" s="316" t="s">
        <v>40</v>
      </c>
      <c r="AX170" s="316" t="s">
        <v>77</v>
      </c>
      <c r="AY170" s="324" t="s">
        <v>150</v>
      </c>
    </row>
    <row r="171" spans="2:51" s="316" customFormat="1">
      <c r="B171" s="315"/>
      <c r="D171" s="312" t="s">
        <v>161</v>
      </c>
      <c r="E171" s="324" t="s">
        <v>5</v>
      </c>
      <c r="F171" s="325" t="s">
        <v>209</v>
      </c>
      <c r="H171" s="326">
        <v>63.015999999999998</v>
      </c>
      <c r="I171" s="10"/>
      <c r="L171" s="315"/>
      <c r="M171" s="321"/>
      <c r="N171" s="322"/>
      <c r="O171" s="322"/>
      <c r="P171" s="322"/>
      <c r="Q171" s="322"/>
      <c r="R171" s="322"/>
      <c r="S171" s="322"/>
      <c r="T171" s="323"/>
      <c r="AT171" s="324" t="s">
        <v>161</v>
      </c>
      <c r="AU171" s="324" t="s">
        <v>85</v>
      </c>
      <c r="AV171" s="316" t="s">
        <v>85</v>
      </c>
      <c r="AW171" s="316" t="s">
        <v>40</v>
      </c>
      <c r="AX171" s="316" t="s">
        <v>77</v>
      </c>
      <c r="AY171" s="324" t="s">
        <v>150</v>
      </c>
    </row>
    <row r="172" spans="2:51" s="316" customFormat="1">
      <c r="B172" s="315"/>
      <c r="D172" s="312" t="s">
        <v>161</v>
      </c>
      <c r="E172" s="324" t="s">
        <v>5</v>
      </c>
      <c r="F172" s="325" t="s">
        <v>210</v>
      </c>
      <c r="H172" s="326">
        <v>17.123000000000001</v>
      </c>
      <c r="I172" s="10"/>
      <c r="L172" s="315"/>
      <c r="M172" s="321"/>
      <c r="N172" s="322"/>
      <c r="O172" s="322"/>
      <c r="P172" s="322"/>
      <c r="Q172" s="322"/>
      <c r="R172" s="322"/>
      <c r="S172" s="322"/>
      <c r="T172" s="323"/>
      <c r="AT172" s="324" t="s">
        <v>161</v>
      </c>
      <c r="AU172" s="324" t="s">
        <v>85</v>
      </c>
      <c r="AV172" s="316" t="s">
        <v>85</v>
      </c>
      <c r="AW172" s="316" t="s">
        <v>40</v>
      </c>
      <c r="AX172" s="316" t="s">
        <v>77</v>
      </c>
      <c r="AY172" s="324" t="s">
        <v>150</v>
      </c>
    </row>
    <row r="173" spans="2:51" s="316" customFormat="1">
      <c r="B173" s="315"/>
      <c r="D173" s="312" t="s">
        <v>161</v>
      </c>
      <c r="E173" s="324" t="s">
        <v>5</v>
      </c>
      <c r="F173" s="325" t="s">
        <v>211</v>
      </c>
      <c r="H173" s="326">
        <v>35.069000000000003</v>
      </c>
      <c r="I173" s="10"/>
      <c r="L173" s="315"/>
      <c r="M173" s="321"/>
      <c r="N173" s="322"/>
      <c r="O173" s="322"/>
      <c r="P173" s="322"/>
      <c r="Q173" s="322"/>
      <c r="R173" s="322"/>
      <c r="S173" s="322"/>
      <c r="T173" s="323"/>
      <c r="AT173" s="324" t="s">
        <v>161</v>
      </c>
      <c r="AU173" s="324" t="s">
        <v>85</v>
      </c>
      <c r="AV173" s="316" t="s">
        <v>85</v>
      </c>
      <c r="AW173" s="316" t="s">
        <v>40</v>
      </c>
      <c r="AX173" s="316" t="s">
        <v>77</v>
      </c>
      <c r="AY173" s="324" t="s">
        <v>150</v>
      </c>
    </row>
    <row r="174" spans="2:51" s="316" customFormat="1">
      <c r="B174" s="315"/>
      <c r="D174" s="312" t="s">
        <v>161</v>
      </c>
      <c r="E174" s="324" t="s">
        <v>5</v>
      </c>
      <c r="F174" s="325" t="s">
        <v>212</v>
      </c>
      <c r="H174" s="326">
        <v>42.887999999999998</v>
      </c>
      <c r="I174" s="10"/>
      <c r="L174" s="315"/>
      <c r="M174" s="321"/>
      <c r="N174" s="322"/>
      <c r="O174" s="322"/>
      <c r="P174" s="322"/>
      <c r="Q174" s="322"/>
      <c r="R174" s="322"/>
      <c r="S174" s="322"/>
      <c r="T174" s="323"/>
      <c r="AT174" s="324" t="s">
        <v>161</v>
      </c>
      <c r="AU174" s="324" t="s">
        <v>85</v>
      </c>
      <c r="AV174" s="316" t="s">
        <v>85</v>
      </c>
      <c r="AW174" s="316" t="s">
        <v>40</v>
      </c>
      <c r="AX174" s="316" t="s">
        <v>77</v>
      </c>
      <c r="AY174" s="324" t="s">
        <v>150</v>
      </c>
    </row>
    <row r="175" spans="2:51" s="316" customFormat="1">
      <c r="B175" s="315"/>
      <c r="D175" s="312" t="s">
        <v>161</v>
      </c>
      <c r="E175" s="324" t="s">
        <v>5</v>
      </c>
      <c r="F175" s="325" t="s">
        <v>213</v>
      </c>
      <c r="H175" s="326">
        <v>212.85599999999999</v>
      </c>
      <c r="I175" s="10"/>
      <c r="L175" s="315"/>
      <c r="M175" s="321"/>
      <c r="N175" s="322"/>
      <c r="O175" s="322"/>
      <c r="P175" s="322"/>
      <c r="Q175" s="322"/>
      <c r="R175" s="322"/>
      <c r="S175" s="322"/>
      <c r="T175" s="323"/>
      <c r="AT175" s="324" t="s">
        <v>161</v>
      </c>
      <c r="AU175" s="324" t="s">
        <v>85</v>
      </c>
      <c r="AV175" s="316" t="s">
        <v>85</v>
      </c>
      <c r="AW175" s="316" t="s">
        <v>40</v>
      </c>
      <c r="AX175" s="316" t="s">
        <v>77</v>
      </c>
      <c r="AY175" s="324" t="s">
        <v>150</v>
      </c>
    </row>
    <row r="176" spans="2:51" s="316" customFormat="1">
      <c r="B176" s="315"/>
      <c r="D176" s="312" t="s">
        <v>161</v>
      </c>
      <c r="E176" s="324" t="s">
        <v>5</v>
      </c>
      <c r="F176" s="325" t="s">
        <v>214</v>
      </c>
      <c r="H176" s="326">
        <v>54.155000000000001</v>
      </c>
      <c r="I176" s="10"/>
      <c r="L176" s="315"/>
      <c r="M176" s="321"/>
      <c r="N176" s="322"/>
      <c r="O176" s="322"/>
      <c r="P176" s="322"/>
      <c r="Q176" s="322"/>
      <c r="R176" s="322"/>
      <c r="S176" s="322"/>
      <c r="T176" s="323"/>
      <c r="AT176" s="324" t="s">
        <v>161</v>
      </c>
      <c r="AU176" s="324" t="s">
        <v>85</v>
      </c>
      <c r="AV176" s="316" t="s">
        <v>85</v>
      </c>
      <c r="AW176" s="316" t="s">
        <v>40</v>
      </c>
      <c r="AX176" s="316" t="s">
        <v>77</v>
      </c>
      <c r="AY176" s="324" t="s">
        <v>150</v>
      </c>
    </row>
    <row r="177" spans="2:65" s="316" customFormat="1">
      <c r="B177" s="315"/>
      <c r="D177" s="312" t="s">
        <v>161</v>
      </c>
      <c r="E177" s="324" t="s">
        <v>5</v>
      </c>
      <c r="F177" s="325" t="s">
        <v>215</v>
      </c>
      <c r="H177" s="326">
        <v>129.25399999999999</v>
      </c>
      <c r="I177" s="10"/>
      <c r="L177" s="315"/>
      <c r="M177" s="321"/>
      <c r="N177" s="322"/>
      <c r="O177" s="322"/>
      <c r="P177" s="322"/>
      <c r="Q177" s="322"/>
      <c r="R177" s="322"/>
      <c r="S177" s="322"/>
      <c r="T177" s="323"/>
      <c r="AT177" s="324" t="s">
        <v>161</v>
      </c>
      <c r="AU177" s="324" t="s">
        <v>85</v>
      </c>
      <c r="AV177" s="316" t="s">
        <v>85</v>
      </c>
      <c r="AW177" s="316" t="s">
        <v>40</v>
      </c>
      <c r="AX177" s="316" t="s">
        <v>77</v>
      </c>
      <c r="AY177" s="324" t="s">
        <v>150</v>
      </c>
    </row>
    <row r="178" spans="2:65" s="316" customFormat="1">
      <c r="B178" s="315"/>
      <c r="D178" s="312" t="s">
        <v>161</v>
      </c>
      <c r="E178" s="324" t="s">
        <v>5</v>
      </c>
      <c r="F178" s="325" t="s">
        <v>216</v>
      </c>
      <c r="H178" s="326">
        <v>113.44199999999999</v>
      </c>
      <c r="I178" s="10"/>
      <c r="L178" s="315"/>
      <c r="M178" s="321"/>
      <c r="N178" s="322"/>
      <c r="O178" s="322"/>
      <c r="P178" s="322"/>
      <c r="Q178" s="322"/>
      <c r="R178" s="322"/>
      <c r="S178" s="322"/>
      <c r="T178" s="323"/>
      <c r="AT178" s="324" t="s">
        <v>161</v>
      </c>
      <c r="AU178" s="324" t="s">
        <v>85</v>
      </c>
      <c r="AV178" s="316" t="s">
        <v>85</v>
      </c>
      <c r="AW178" s="316" t="s">
        <v>40</v>
      </c>
      <c r="AX178" s="316" t="s">
        <v>77</v>
      </c>
      <c r="AY178" s="324" t="s">
        <v>150</v>
      </c>
    </row>
    <row r="179" spans="2:65" s="316" customFormat="1">
      <c r="B179" s="315"/>
      <c r="D179" s="312" t="s">
        <v>161</v>
      </c>
      <c r="E179" s="324" t="s">
        <v>5</v>
      </c>
      <c r="F179" s="325" t="s">
        <v>217</v>
      </c>
      <c r="H179" s="326">
        <v>6.45</v>
      </c>
      <c r="I179" s="10"/>
      <c r="L179" s="315"/>
      <c r="M179" s="321"/>
      <c r="N179" s="322"/>
      <c r="O179" s="322"/>
      <c r="P179" s="322"/>
      <c r="Q179" s="322"/>
      <c r="R179" s="322"/>
      <c r="S179" s="322"/>
      <c r="T179" s="323"/>
      <c r="AT179" s="324" t="s">
        <v>161</v>
      </c>
      <c r="AU179" s="324" t="s">
        <v>85</v>
      </c>
      <c r="AV179" s="316" t="s">
        <v>85</v>
      </c>
      <c r="AW179" s="316" t="s">
        <v>40</v>
      </c>
      <c r="AX179" s="316" t="s">
        <v>77</v>
      </c>
      <c r="AY179" s="324" t="s">
        <v>150</v>
      </c>
    </row>
    <row r="180" spans="2:65" s="316" customFormat="1">
      <c r="B180" s="315"/>
      <c r="D180" s="312" t="s">
        <v>161</v>
      </c>
      <c r="E180" s="324" t="s">
        <v>5</v>
      </c>
      <c r="F180" s="325" t="s">
        <v>218</v>
      </c>
      <c r="H180" s="326">
        <v>13.566000000000001</v>
      </c>
      <c r="I180" s="10"/>
      <c r="L180" s="315"/>
      <c r="M180" s="321"/>
      <c r="N180" s="322"/>
      <c r="O180" s="322"/>
      <c r="P180" s="322"/>
      <c r="Q180" s="322"/>
      <c r="R180" s="322"/>
      <c r="S180" s="322"/>
      <c r="T180" s="323"/>
      <c r="AT180" s="324" t="s">
        <v>161</v>
      </c>
      <c r="AU180" s="324" t="s">
        <v>85</v>
      </c>
      <c r="AV180" s="316" t="s">
        <v>85</v>
      </c>
      <c r="AW180" s="316" t="s">
        <v>40</v>
      </c>
      <c r="AX180" s="316" t="s">
        <v>77</v>
      </c>
      <c r="AY180" s="324" t="s">
        <v>150</v>
      </c>
    </row>
    <row r="181" spans="2:65" s="316" customFormat="1">
      <c r="B181" s="315"/>
      <c r="D181" s="312" t="s">
        <v>161</v>
      </c>
      <c r="E181" s="324" t="s">
        <v>5</v>
      </c>
      <c r="F181" s="325" t="s">
        <v>219</v>
      </c>
      <c r="H181" s="326">
        <v>39.347999999999999</v>
      </c>
      <c r="I181" s="10"/>
      <c r="L181" s="315"/>
      <c r="M181" s="321"/>
      <c r="N181" s="322"/>
      <c r="O181" s="322"/>
      <c r="P181" s="322"/>
      <c r="Q181" s="322"/>
      <c r="R181" s="322"/>
      <c r="S181" s="322"/>
      <c r="T181" s="323"/>
      <c r="AT181" s="324" t="s">
        <v>161</v>
      </c>
      <c r="AU181" s="324" t="s">
        <v>85</v>
      </c>
      <c r="AV181" s="316" t="s">
        <v>85</v>
      </c>
      <c r="AW181" s="316" t="s">
        <v>40</v>
      </c>
      <c r="AX181" s="316" t="s">
        <v>77</v>
      </c>
      <c r="AY181" s="324" t="s">
        <v>150</v>
      </c>
    </row>
    <row r="182" spans="2:65" s="316" customFormat="1">
      <c r="B182" s="315"/>
      <c r="D182" s="312" t="s">
        <v>161</v>
      </c>
      <c r="E182" s="324" t="s">
        <v>5</v>
      </c>
      <c r="F182" s="325" t="s">
        <v>220</v>
      </c>
      <c r="H182" s="326">
        <v>61.753</v>
      </c>
      <c r="I182" s="10"/>
      <c r="L182" s="315"/>
      <c r="M182" s="321"/>
      <c r="N182" s="322"/>
      <c r="O182" s="322"/>
      <c r="P182" s="322"/>
      <c r="Q182" s="322"/>
      <c r="R182" s="322"/>
      <c r="S182" s="322"/>
      <c r="T182" s="323"/>
      <c r="AT182" s="324" t="s">
        <v>161</v>
      </c>
      <c r="AU182" s="324" t="s">
        <v>85</v>
      </c>
      <c r="AV182" s="316" t="s">
        <v>85</v>
      </c>
      <c r="AW182" s="316" t="s">
        <v>40</v>
      </c>
      <c r="AX182" s="316" t="s">
        <v>77</v>
      </c>
      <c r="AY182" s="324" t="s">
        <v>150</v>
      </c>
    </row>
    <row r="183" spans="2:65" s="316" customFormat="1">
      <c r="B183" s="315"/>
      <c r="D183" s="312" t="s">
        <v>161</v>
      </c>
      <c r="E183" s="324" t="s">
        <v>5</v>
      </c>
      <c r="F183" s="325" t="s">
        <v>221</v>
      </c>
      <c r="H183" s="326">
        <v>29.481999999999999</v>
      </c>
      <c r="I183" s="10"/>
      <c r="L183" s="315"/>
      <c r="M183" s="321"/>
      <c r="N183" s="322"/>
      <c r="O183" s="322"/>
      <c r="P183" s="322"/>
      <c r="Q183" s="322"/>
      <c r="R183" s="322"/>
      <c r="S183" s="322"/>
      <c r="T183" s="323"/>
      <c r="AT183" s="324" t="s">
        <v>161</v>
      </c>
      <c r="AU183" s="324" t="s">
        <v>85</v>
      </c>
      <c r="AV183" s="316" t="s">
        <v>85</v>
      </c>
      <c r="AW183" s="316" t="s">
        <v>40</v>
      </c>
      <c r="AX183" s="316" t="s">
        <v>77</v>
      </c>
      <c r="AY183" s="324" t="s">
        <v>150</v>
      </c>
    </row>
    <row r="184" spans="2:65" s="316" customFormat="1">
      <c r="B184" s="315"/>
      <c r="D184" s="312" t="s">
        <v>161</v>
      </c>
      <c r="E184" s="324" t="s">
        <v>5</v>
      </c>
      <c r="F184" s="325" t="s">
        <v>222</v>
      </c>
      <c r="H184" s="326">
        <v>8.5809999999999995</v>
      </c>
      <c r="I184" s="10"/>
      <c r="L184" s="315"/>
      <c r="M184" s="321"/>
      <c r="N184" s="322"/>
      <c r="O184" s="322"/>
      <c r="P184" s="322"/>
      <c r="Q184" s="322"/>
      <c r="R184" s="322"/>
      <c r="S184" s="322"/>
      <c r="T184" s="323"/>
      <c r="AT184" s="324" t="s">
        <v>161</v>
      </c>
      <c r="AU184" s="324" t="s">
        <v>85</v>
      </c>
      <c r="AV184" s="316" t="s">
        <v>85</v>
      </c>
      <c r="AW184" s="316" t="s">
        <v>40</v>
      </c>
      <c r="AX184" s="316" t="s">
        <v>77</v>
      </c>
      <c r="AY184" s="324" t="s">
        <v>150</v>
      </c>
    </row>
    <row r="185" spans="2:65" s="316" customFormat="1">
      <c r="B185" s="315"/>
      <c r="D185" s="312" t="s">
        <v>161</v>
      </c>
      <c r="E185" s="324" t="s">
        <v>5</v>
      </c>
      <c r="F185" s="325" t="s">
        <v>223</v>
      </c>
      <c r="H185" s="326">
        <v>-628.75</v>
      </c>
      <c r="I185" s="10"/>
      <c r="L185" s="315"/>
      <c r="M185" s="321"/>
      <c r="N185" s="322"/>
      <c r="O185" s="322"/>
      <c r="P185" s="322"/>
      <c r="Q185" s="322"/>
      <c r="R185" s="322"/>
      <c r="S185" s="322"/>
      <c r="T185" s="323"/>
      <c r="AT185" s="324" t="s">
        <v>161</v>
      </c>
      <c r="AU185" s="324" t="s">
        <v>85</v>
      </c>
      <c r="AV185" s="316" t="s">
        <v>85</v>
      </c>
      <c r="AW185" s="316" t="s">
        <v>40</v>
      </c>
      <c r="AX185" s="316" t="s">
        <v>77</v>
      </c>
      <c r="AY185" s="324" t="s">
        <v>150</v>
      </c>
    </row>
    <row r="186" spans="2:65" s="328" customFormat="1">
      <c r="B186" s="327"/>
      <c r="D186" s="312" t="s">
        <v>161</v>
      </c>
      <c r="E186" s="329" t="s">
        <v>5</v>
      </c>
      <c r="F186" s="330" t="s">
        <v>224</v>
      </c>
      <c r="H186" s="331">
        <v>2417.37</v>
      </c>
      <c r="I186" s="11"/>
      <c r="L186" s="327"/>
      <c r="M186" s="332"/>
      <c r="N186" s="333"/>
      <c r="O186" s="333"/>
      <c r="P186" s="333"/>
      <c r="Q186" s="333"/>
      <c r="R186" s="333"/>
      <c r="S186" s="333"/>
      <c r="T186" s="334"/>
      <c r="AT186" s="335" t="s">
        <v>161</v>
      </c>
      <c r="AU186" s="335" t="s">
        <v>85</v>
      </c>
      <c r="AV186" s="328" t="s">
        <v>157</v>
      </c>
      <c r="AW186" s="328" t="s">
        <v>40</v>
      </c>
      <c r="AX186" s="328" t="s">
        <v>77</v>
      </c>
      <c r="AY186" s="335" t="s">
        <v>150</v>
      </c>
    </row>
    <row r="187" spans="2:65" s="316" customFormat="1">
      <c r="B187" s="315"/>
      <c r="D187" s="312" t="s">
        <v>161</v>
      </c>
      <c r="E187" s="324" t="s">
        <v>5</v>
      </c>
      <c r="F187" s="325" t="s">
        <v>5</v>
      </c>
      <c r="H187" s="326">
        <v>0</v>
      </c>
      <c r="I187" s="10"/>
      <c r="L187" s="315"/>
      <c r="M187" s="321"/>
      <c r="N187" s="322"/>
      <c r="O187" s="322"/>
      <c r="P187" s="322"/>
      <c r="Q187" s="322"/>
      <c r="R187" s="322"/>
      <c r="S187" s="322"/>
      <c r="T187" s="323"/>
      <c r="AT187" s="324" t="s">
        <v>161</v>
      </c>
      <c r="AU187" s="324" t="s">
        <v>85</v>
      </c>
      <c r="AV187" s="316" t="s">
        <v>85</v>
      </c>
      <c r="AW187" s="316" t="s">
        <v>40</v>
      </c>
      <c r="AX187" s="316" t="s">
        <v>77</v>
      </c>
      <c r="AY187" s="324" t="s">
        <v>150</v>
      </c>
    </row>
    <row r="188" spans="2:65" s="316" customFormat="1">
      <c r="B188" s="315"/>
      <c r="D188" s="317" t="s">
        <v>161</v>
      </c>
      <c r="E188" s="318" t="s">
        <v>5</v>
      </c>
      <c r="F188" s="319" t="s">
        <v>225</v>
      </c>
      <c r="H188" s="320">
        <v>1208.6849999999999</v>
      </c>
      <c r="I188" s="10"/>
      <c r="L188" s="315"/>
      <c r="M188" s="321"/>
      <c r="N188" s="322"/>
      <c r="O188" s="322"/>
      <c r="P188" s="322"/>
      <c r="Q188" s="322"/>
      <c r="R188" s="322"/>
      <c r="S188" s="322"/>
      <c r="T188" s="323"/>
      <c r="AT188" s="324" t="s">
        <v>161</v>
      </c>
      <c r="AU188" s="324" t="s">
        <v>85</v>
      </c>
      <c r="AV188" s="316" t="s">
        <v>85</v>
      </c>
      <c r="AW188" s="316" t="s">
        <v>40</v>
      </c>
      <c r="AX188" s="316" t="s">
        <v>25</v>
      </c>
      <c r="AY188" s="324" t="s">
        <v>150</v>
      </c>
    </row>
    <row r="189" spans="2:65" s="137" customFormat="1" ht="31.5" customHeight="1">
      <c r="B189" s="130"/>
      <c r="C189" s="302" t="s">
        <v>230</v>
      </c>
      <c r="D189" s="302" t="s">
        <v>152</v>
      </c>
      <c r="E189" s="303" t="s">
        <v>231</v>
      </c>
      <c r="F189" s="93" t="s">
        <v>232</v>
      </c>
      <c r="G189" s="304" t="s">
        <v>175</v>
      </c>
      <c r="H189" s="305">
        <v>1208.6849999999999</v>
      </c>
      <c r="I189" s="8"/>
      <c r="J189" s="306">
        <f>ROUND(I189*H189,2)</f>
        <v>0</v>
      </c>
      <c r="K189" s="93" t="s">
        <v>156</v>
      </c>
      <c r="L189" s="130"/>
      <c r="M189" s="307" t="s">
        <v>5</v>
      </c>
      <c r="N189" s="308" t="s">
        <v>48</v>
      </c>
      <c r="O189" s="131"/>
      <c r="P189" s="309">
        <f>O189*H189</f>
        <v>0</v>
      </c>
      <c r="Q189" s="309">
        <v>0</v>
      </c>
      <c r="R189" s="309">
        <f>Q189*H189</f>
        <v>0</v>
      </c>
      <c r="S189" s="309">
        <v>0</v>
      </c>
      <c r="T189" s="310">
        <f>S189*H189</f>
        <v>0</v>
      </c>
      <c r="AR189" s="109" t="s">
        <v>157</v>
      </c>
      <c r="AT189" s="109" t="s">
        <v>152</v>
      </c>
      <c r="AU189" s="109" t="s">
        <v>85</v>
      </c>
      <c r="AY189" s="109" t="s">
        <v>150</v>
      </c>
      <c r="BE189" s="311">
        <f>IF(N189="základní",J189,0)</f>
        <v>0</v>
      </c>
      <c r="BF189" s="311">
        <f>IF(N189="snížená",J189,0)</f>
        <v>0</v>
      </c>
      <c r="BG189" s="311">
        <f>IF(N189="zákl. přenesená",J189,0)</f>
        <v>0</v>
      </c>
      <c r="BH189" s="311">
        <f>IF(N189="sníž. přenesená",J189,0)</f>
        <v>0</v>
      </c>
      <c r="BI189" s="311">
        <f>IF(N189="nulová",J189,0)</f>
        <v>0</v>
      </c>
      <c r="BJ189" s="109" t="s">
        <v>25</v>
      </c>
      <c r="BK189" s="311">
        <f>ROUND(I189*H189,2)</f>
        <v>0</v>
      </c>
      <c r="BL189" s="109" t="s">
        <v>157</v>
      </c>
      <c r="BM189" s="109" t="s">
        <v>233</v>
      </c>
    </row>
    <row r="190" spans="2:65" s="137" customFormat="1" ht="204">
      <c r="B190" s="130"/>
      <c r="D190" s="312" t="s">
        <v>159</v>
      </c>
      <c r="F190" s="313" t="s">
        <v>189</v>
      </c>
      <c r="I190" s="9"/>
      <c r="L190" s="130"/>
      <c r="M190" s="314"/>
      <c r="N190" s="131"/>
      <c r="O190" s="131"/>
      <c r="P190" s="131"/>
      <c r="Q190" s="131"/>
      <c r="R190" s="131"/>
      <c r="S190" s="131"/>
      <c r="T190" s="179"/>
      <c r="AT190" s="109" t="s">
        <v>159</v>
      </c>
      <c r="AU190" s="109" t="s">
        <v>85</v>
      </c>
    </row>
    <row r="191" spans="2:65" s="316" customFormat="1">
      <c r="B191" s="315"/>
      <c r="D191" s="312" t="s">
        <v>161</v>
      </c>
      <c r="E191" s="324" t="s">
        <v>5</v>
      </c>
      <c r="F191" s="325" t="s">
        <v>190</v>
      </c>
      <c r="H191" s="326">
        <v>5.9240000000000004</v>
      </c>
      <c r="I191" s="10"/>
      <c r="L191" s="315"/>
      <c r="M191" s="321"/>
      <c r="N191" s="322"/>
      <c r="O191" s="322"/>
      <c r="P191" s="322"/>
      <c r="Q191" s="322"/>
      <c r="R191" s="322"/>
      <c r="S191" s="322"/>
      <c r="T191" s="323"/>
      <c r="AT191" s="324" t="s">
        <v>161</v>
      </c>
      <c r="AU191" s="324" t="s">
        <v>85</v>
      </c>
      <c r="AV191" s="316" t="s">
        <v>85</v>
      </c>
      <c r="AW191" s="316" t="s">
        <v>40</v>
      </c>
      <c r="AX191" s="316" t="s">
        <v>77</v>
      </c>
      <c r="AY191" s="324" t="s">
        <v>150</v>
      </c>
    </row>
    <row r="192" spans="2:65" s="316" customFormat="1">
      <c r="B192" s="315"/>
      <c r="D192" s="312" t="s">
        <v>161</v>
      </c>
      <c r="E192" s="324" t="s">
        <v>5</v>
      </c>
      <c r="F192" s="325" t="s">
        <v>191</v>
      </c>
      <c r="H192" s="326">
        <v>20.036000000000001</v>
      </c>
      <c r="I192" s="10"/>
      <c r="L192" s="315"/>
      <c r="M192" s="321"/>
      <c r="N192" s="322"/>
      <c r="O192" s="322"/>
      <c r="P192" s="322"/>
      <c r="Q192" s="322"/>
      <c r="R192" s="322"/>
      <c r="S192" s="322"/>
      <c r="T192" s="323"/>
      <c r="AT192" s="324" t="s">
        <v>161</v>
      </c>
      <c r="AU192" s="324" t="s">
        <v>85</v>
      </c>
      <c r="AV192" s="316" t="s">
        <v>85</v>
      </c>
      <c r="AW192" s="316" t="s">
        <v>40</v>
      </c>
      <c r="AX192" s="316" t="s">
        <v>77</v>
      </c>
      <c r="AY192" s="324" t="s">
        <v>150</v>
      </c>
    </row>
    <row r="193" spans="2:51" s="316" customFormat="1">
      <c r="B193" s="315"/>
      <c r="D193" s="312" t="s">
        <v>161</v>
      </c>
      <c r="E193" s="324" t="s">
        <v>5</v>
      </c>
      <c r="F193" s="325" t="s">
        <v>192</v>
      </c>
      <c r="H193" s="326">
        <v>39.412999999999997</v>
      </c>
      <c r="I193" s="10"/>
      <c r="L193" s="315"/>
      <c r="M193" s="321"/>
      <c r="N193" s="322"/>
      <c r="O193" s="322"/>
      <c r="P193" s="322"/>
      <c r="Q193" s="322"/>
      <c r="R193" s="322"/>
      <c r="S193" s="322"/>
      <c r="T193" s="323"/>
      <c r="AT193" s="324" t="s">
        <v>161</v>
      </c>
      <c r="AU193" s="324" t="s">
        <v>85</v>
      </c>
      <c r="AV193" s="316" t="s">
        <v>85</v>
      </c>
      <c r="AW193" s="316" t="s">
        <v>40</v>
      </c>
      <c r="AX193" s="316" t="s">
        <v>77</v>
      </c>
      <c r="AY193" s="324" t="s">
        <v>150</v>
      </c>
    </row>
    <row r="194" spans="2:51" s="316" customFormat="1">
      <c r="B194" s="315"/>
      <c r="D194" s="312" t="s">
        <v>161</v>
      </c>
      <c r="E194" s="324" t="s">
        <v>5</v>
      </c>
      <c r="F194" s="325" t="s">
        <v>193</v>
      </c>
      <c r="H194" s="326">
        <v>95.094999999999999</v>
      </c>
      <c r="I194" s="10"/>
      <c r="L194" s="315"/>
      <c r="M194" s="321"/>
      <c r="N194" s="322"/>
      <c r="O194" s="322"/>
      <c r="P194" s="322"/>
      <c r="Q194" s="322"/>
      <c r="R194" s="322"/>
      <c r="S194" s="322"/>
      <c r="T194" s="323"/>
      <c r="AT194" s="324" t="s">
        <v>161</v>
      </c>
      <c r="AU194" s="324" t="s">
        <v>85</v>
      </c>
      <c r="AV194" s="316" t="s">
        <v>85</v>
      </c>
      <c r="AW194" s="316" t="s">
        <v>40</v>
      </c>
      <c r="AX194" s="316" t="s">
        <v>77</v>
      </c>
      <c r="AY194" s="324" t="s">
        <v>150</v>
      </c>
    </row>
    <row r="195" spans="2:51" s="316" customFormat="1">
      <c r="B195" s="315"/>
      <c r="D195" s="312" t="s">
        <v>161</v>
      </c>
      <c r="E195" s="324" t="s">
        <v>5</v>
      </c>
      <c r="F195" s="325" t="s">
        <v>194</v>
      </c>
      <c r="H195" s="326">
        <v>148.47</v>
      </c>
      <c r="I195" s="10"/>
      <c r="L195" s="315"/>
      <c r="M195" s="321"/>
      <c r="N195" s="322"/>
      <c r="O195" s="322"/>
      <c r="P195" s="322"/>
      <c r="Q195" s="322"/>
      <c r="R195" s="322"/>
      <c r="S195" s="322"/>
      <c r="T195" s="323"/>
      <c r="AT195" s="324" t="s">
        <v>161</v>
      </c>
      <c r="AU195" s="324" t="s">
        <v>85</v>
      </c>
      <c r="AV195" s="316" t="s">
        <v>85</v>
      </c>
      <c r="AW195" s="316" t="s">
        <v>40</v>
      </c>
      <c r="AX195" s="316" t="s">
        <v>77</v>
      </c>
      <c r="AY195" s="324" t="s">
        <v>150</v>
      </c>
    </row>
    <row r="196" spans="2:51" s="316" customFormat="1">
      <c r="B196" s="315"/>
      <c r="D196" s="312" t="s">
        <v>161</v>
      </c>
      <c r="E196" s="324" t="s">
        <v>5</v>
      </c>
      <c r="F196" s="325" t="s">
        <v>195</v>
      </c>
      <c r="H196" s="326">
        <v>27.202000000000002</v>
      </c>
      <c r="I196" s="10"/>
      <c r="L196" s="315"/>
      <c r="M196" s="321"/>
      <c r="N196" s="322"/>
      <c r="O196" s="322"/>
      <c r="P196" s="322"/>
      <c r="Q196" s="322"/>
      <c r="R196" s="322"/>
      <c r="S196" s="322"/>
      <c r="T196" s="323"/>
      <c r="AT196" s="324" t="s">
        <v>161</v>
      </c>
      <c r="AU196" s="324" t="s">
        <v>85</v>
      </c>
      <c r="AV196" s="316" t="s">
        <v>85</v>
      </c>
      <c r="AW196" s="316" t="s">
        <v>40</v>
      </c>
      <c r="AX196" s="316" t="s">
        <v>77</v>
      </c>
      <c r="AY196" s="324" t="s">
        <v>150</v>
      </c>
    </row>
    <row r="197" spans="2:51" s="316" customFormat="1">
      <c r="B197" s="315"/>
      <c r="D197" s="312" t="s">
        <v>161</v>
      </c>
      <c r="E197" s="324" t="s">
        <v>5</v>
      </c>
      <c r="F197" s="325" t="s">
        <v>196</v>
      </c>
      <c r="H197" s="326">
        <v>299.488</v>
      </c>
      <c r="I197" s="10"/>
      <c r="L197" s="315"/>
      <c r="M197" s="321"/>
      <c r="N197" s="322"/>
      <c r="O197" s="322"/>
      <c r="P197" s="322"/>
      <c r="Q197" s="322"/>
      <c r="R197" s="322"/>
      <c r="S197" s="322"/>
      <c r="T197" s="323"/>
      <c r="AT197" s="324" t="s">
        <v>161</v>
      </c>
      <c r="AU197" s="324" t="s">
        <v>85</v>
      </c>
      <c r="AV197" s="316" t="s">
        <v>85</v>
      </c>
      <c r="AW197" s="316" t="s">
        <v>40</v>
      </c>
      <c r="AX197" s="316" t="s">
        <v>77</v>
      </c>
      <c r="AY197" s="324" t="s">
        <v>150</v>
      </c>
    </row>
    <row r="198" spans="2:51" s="316" customFormat="1">
      <c r="B198" s="315"/>
      <c r="D198" s="312" t="s">
        <v>161</v>
      </c>
      <c r="E198" s="324" t="s">
        <v>5</v>
      </c>
      <c r="F198" s="325" t="s">
        <v>197</v>
      </c>
      <c r="H198" s="326">
        <v>357.702</v>
      </c>
      <c r="I198" s="10"/>
      <c r="L198" s="315"/>
      <c r="M198" s="321"/>
      <c r="N198" s="322"/>
      <c r="O198" s="322"/>
      <c r="P198" s="322"/>
      <c r="Q198" s="322"/>
      <c r="R198" s="322"/>
      <c r="S198" s="322"/>
      <c r="T198" s="323"/>
      <c r="AT198" s="324" t="s">
        <v>161</v>
      </c>
      <c r="AU198" s="324" t="s">
        <v>85</v>
      </c>
      <c r="AV198" s="316" t="s">
        <v>85</v>
      </c>
      <c r="AW198" s="316" t="s">
        <v>40</v>
      </c>
      <c r="AX198" s="316" t="s">
        <v>77</v>
      </c>
      <c r="AY198" s="324" t="s">
        <v>150</v>
      </c>
    </row>
    <row r="199" spans="2:51" s="316" customFormat="1">
      <c r="B199" s="315"/>
      <c r="D199" s="312" t="s">
        <v>161</v>
      </c>
      <c r="E199" s="324" t="s">
        <v>5</v>
      </c>
      <c r="F199" s="325" t="s">
        <v>198</v>
      </c>
      <c r="H199" s="326">
        <v>56.753999999999998</v>
      </c>
      <c r="I199" s="10"/>
      <c r="L199" s="315"/>
      <c r="M199" s="321"/>
      <c r="N199" s="322"/>
      <c r="O199" s="322"/>
      <c r="P199" s="322"/>
      <c r="Q199" s="322"/>
      <c r="R199" s="322"/>
      <c r="S199" s="322"/>
      <c r="T199" s="323"/>
      <c r="AT199" s="324" t="s">
        <v>161</v>
      </c>
      <c r="AU199" s="324" t="s">
        <v>85</v>
      </c>
      <c r="AV199" s="316" t="s">
        <v>85</v>
      </c>
      <c r="AW199" s="316" t="s">
        <v>40</v>
      </c>
      <c r="AX199" s="316" t="s">
        <v>77</v>
      </c>
      <c r="AY199" s="324" t="s">
        <v>150</v>
      </c>
    </row>
    <row r="200" spans="2:51" s="316" customFormat="1">
      <c r="B200" s="315"/>
      <c r="D200" s="312" t="s">
        <v>161</v>
      </c>
      <c r="E200" s="324" t="s">
        <v>5</v>
      </c>
      <c r="F200" s="325" t="s">
        <v>199</v>
      </c>
      <c r="H200" s="326">
        <v>187.79900000000001</v>
      </c>
      <c r="I200" s="10"/>
      <c r="L200" s="315"/>
      <c r="M200" s="321"/>
      <c r="N200" s="322"/>
      <c r="O200" s="322"/>
      <c r="P200" s="322"/>
      <c r="Q200" s="322"/>
      <c r="R200" s="322"/>
      <c r="S200" s="322"/>
      <c r="T200" s="323"/>
      <c r="AT200" s="324" t="s">
        <v>161</v>
      </c>
      <c r="AU200" s="324" t="s">
        <v>85</v>
      </c>
      <c r="AV200" s="316" t="s">
        <v>85</v>
      </c>
      <c r="AW200" s="316" t="s">
        <v>40</v>
      </c>
      <c r="AX200" s="316" t="s">
        <v>77</v>
      </c>
      <c r="AY200" s="324" t="s">
        <v>150</v>
      </c>
    </row>
    <row r="201" spans="2:51" s="316" customFormat="1">
      <c r="B201" s="315"/>
      <c r="D201" s="312" t="s">
        <v>161</v>
      </c>
      <c r="E201" s="324" t="s">
        <v>5</v>
      </c>
      <c r="F201" s="325" t="s">
        <v>200</v>
      </c>
      <c r="H201" s="326">
        <v>178.398</v>
      </c>
      <c r="I201" s="10"/>
      <c r="L201" s="315"/>
      <c r="M201" s="321"/>
      <c r="N201" s="322"/>
      <c r="O201" s="322"/>
      <c r="P201" s="322"/>
      <c r="Q201" s="322"/>
      <c r="R201" s="322"/>
      <c r="S201" s="322"/>
      <c r="T201" s="323"/>
      <c r="AT201" s="324" t="s">
        <v>161</v>
      </c>
      <c r="AU201" s="324" t="s">
        <v>85</v>
      </c>
      <c r="AV201" s="316" t="s">
        <v>85</v>
      </c>
      <c r="AW201" s="316" t="s">
        <v>40</v>
      </c>
      <c r="AX201" s="316" t="s">
        <v>77</v>
      </c>
      <c r="AY201" s="324" t="s">
        <v>150</v>
      </c>
    </row>
    <row r="202" spans="2:51" s="316" customFormat="1">
      <c r="B202" s="315"/>
      <c r="D202" s="312" t="s">
        <v>161</v>
      </c>
      <c r="E202" s="324" t="s">
        <v>5</v>
      </c>
      <c r="F202" s="325" t="s">
        <v>201</v>
      </c>
      <c r="H202" s="326">
        <v>258.23</v>
      </c>
      <c r="I202" s="10"/>
      <c r="L202" s="315"/>
      <c r="M202" s="321"/>
      <c r="N202" s="322"/>
      <c r="O202" s="322"/>
      <c r="P202" s="322"/>
      <c r="Q202" s="322"/>
      <c r="R202" s="322"/>
      <c r="S202" s="322"/>
      <c r="T202" s="323"/>
      <c r="AT202" s="324" t="s">
        <v>161</v>
      </c>
      <c r="AU202" s="324" t="s">
        <v>85</v>
      </c>
      <c r="AV202" s="316" t="s">
        <v>85</v>
      </c>
      <c r="AW202" s="316" t="s">
        <v>40</v>
      </c>
      <c r="AX202" s="316" t="s">
        <v>77</v>
      </c>
      <c r="AY202" s="324" t="s">
        <v>150</v>
      </c>
    </row>
    <row r="203" spans="2:51" s="316" customFormat="1">
      <c r="B203" s="315"/>
      <c r="D203" s="312" t="s">
        <v>161</v>
      </c>
      <c r="E203" s="324" t="s">
        <v>5</v>
      </c>
      <c r="F203" s="325" t="s">
        <v>202</v>
      </c>
      <c r="H203" s="326">
        <v>55.728000000000002</v>
      </c>
      <c r="I203" s="10"/>
      <c r="L203" s="315"/>
      <c r="M203" s="321"/>
      <c r="N203" s="322"/>
      <c r="O203" s="322"/>
      <c r="P203" s="322"/>
      <c r="Q203" s="322"/>
      <c r="R203" s="322"/>
      <c r="S203" s="322"/>
      <c r="T203" s="323"/>
      <c r="AT203" s="324" t="s">
        <v>161</v>
      </c>
      <c r="AU203" s="324" t="s">
        <v>85</v>
      </c>
      <c r="AV203" s="316" t="s">
        <v>85</v>
      </c>
      <c r="AW203" s="316" t="s">
        <v>40</v>
      </c>
      <c r="AX203" s="316" t="s">
        <v>77</v>
      </c>
      <c r="AY203" s="324" t="s">
        <v>150</v>
      </c>
    </row>
    <row r="204" spans="2:51" s="316" customFormat="1">
      <c r="B204" s="315"/>
      <c r="D204" s="312" t="s">
        <v>161</v>
      </c>
      <c r="E204" s="324" t="s">
        <v>5</v>
      </c>
      <c r="F204" s="325" t="s">
        <v>203</v>
      </c>
      <c r="H204" s="326">
        <v>27.981000000000002</v>
      </c>
      <c r="I204" s="10"/>
      <c r="L204" s="315"/>
      <c r="M204" s="321"/>
      <c r="N204" s="322"/>
      <c r="O204" s="322"/>
      <c r="P204" s="322"/>
      <c r="Q204" s="322"/>
      <c r="R204" s="322"/>
      <c r="S204" s="322"/>
      <c r="T204" s="323"/>
      <c r="AT204" s="324" t="s">
        <v>161</v>
      </c>
      <c r="AU204" s="324" t="s">
        <v>85</v>
      </c>
      <c r="AV204" s="316" t="s">
        <v>85</v>
      </c>
      <c r="AW204" s="316" t="s">
        <v>40</v>
      </c>
      <c r="AX204" s="316" t="s">
        <v>77</v>
      </c>
      <c r="AY204" s="324" t="s">
        <v>150</v>
      </c>
    </row>
    <row r="205" spans="2:51" s="316" customFormat="1">
      <c r="B205" s="315"/>
      <c r="D205" s="312" t="s">
        <v>161</v>
      </c>
      <c r="E205" s="324" t="s">
        <v>5</v>
      </c>
      <c r="F205" s="325" t="s">
        <v>204</v>
      </c>
      <c r="H205" s="326">
        <v>41.353000000000002</v>
      </c>
      <c r="I205" s="10"/>
      <c r="L205" s="315"/>
      <c r="M205" s="321"/>
      <c r="N205" s="322"/>
      <c r="O205" s="322"/>
      <c r="P205" s="322"/>
      <c r="Q205" s="322"/>
      <c r="R205" s="322"/>
      <c r="S205" s="322"/>
      <c r="T205" s="323"/>
      <c r="AT205" s="324" t="s">
        <v>161</v>
      </c>
      <c r="AU205" s="324" t="s">
        <v>85</v>
      </c>
      <c r="AV205" s="316" t="s">
        <v>85</v>
      </c>
      <c r="AW205" s="316" t="s">
        <v>40</v>
      </c>
      <c r="AX205" s="316" t="s">
        <v>77</v>
      </c>
      <c r="AY205" s="324" t="s">
        <v>150</v>
      </c>
    </row>
    <row r="206" spans="2:51" s="316" customFormat="1">
      <c r="B206" s="315"/>
      <c r="D206" s="312" t="s">
        <v>161</v>
      </c>
      <c r="E206" s="324" t="s">
        <v>5</v>
      </c>
      <c r="F206" s="325" t="s">
        <v>205</v>
      </c>
      <c r="H206" s="326">
        <v>108.768</v>
      </c>
      <c r="I206" s="10"/>
      <c r="L206" s="315"/>
      <c r="M206" s="321"/>
      <c r="N206" s="322"/>
      <c r="O206" s="322"/>
      <c r="P206" s="322"/>
      <c r="Q206" s="322"/>
      <c r="R206" s="322"/>
      <c r="S206" s="322"/>
      <c r="T206" s="323"/>
      <c r="AT206" s="324" t="s">
        <v>161</v>
      </c>
      <c r="AU206" s="324" t="s">
        <v>85</v>
      </c>
      <c r="AV206" s="316" t="s">
        <v>85</v>
      </c>
      <c r="AW206" s="316" t="s">
        <v>40</v>
      </c>
      <c r="AX206" s="316" t="s">
        <v>77</v>
      </c>
      <c r="AY206" s="324" t="s">
        <v>150</v>
      </c>
    </row>
    <row r="207" spans="2:51" s="316" customFormat="1">
      <c r="B207" s="315"/>
      <c r="D207" s="312" t="s">
        <v>161</v>
      </c>
      <c r="E207" s="324" t="s">
        <v>5</v>
      </c>
      <c r="F207" s="325" t="s">
        <v>206</v>
      </c>
      <c r="H207" s="326">
        <v>50.588000000000001</v>
      </c>
      <c r="I207" s="10"/>
      <c r="L207" s="315"/>
      <c r="M207" s="321"/>
      <c r="N207" s="322"/>
      <c r="O207" s="322"/>
      <c r="P207" s="322"/>
      <c r="Q207" s="322"/>
      <c r="R207" s="322"/>
      <c r="S207" s="322"/>
      <c r="T207" s="323"/>
      <c r="AT207" s="324" t="s">
        <v>161</v>
      </c>
      <c r="AU207" s="324" t="s">
        <v>85</v>
      </c>
      <c r="AV207" s="316" t="s">
        <v>85</v>
      </c>
      <c r="AW207" s="316" t="s">
        <v>40</v>
      </c>
      <c r="AX207" s="316" t="s">
        <v>77</v>
      </c>
      <c r="AY207" s="324" t="s">
        <v>150</v>
      </c>
    </row>
    <row r="208" spans="2:51" s="316" customFormat="1">
      <c r="B208" s="315"/>
      <c r="D208" s="312" t="s">
        <v>161</v>
      </c>
      <c r="E208" s="324" t="s">
        <v>5</v>
      </c>
      <c r="F208" s="325" t="s">
        <v>207</v>
      </c>
      <c r="H208" s="326">
        <v>25.288</v>
      </c>
      <c r="I208" s="10"/>
      <c r="L208" s="315"/>
      <c r="M208" s="321"/>
      <c r="N208" s="322"/>
      <c r="O208" s="322"/>
      <c r="P208" s="322"/>
      <c r="Q208" s="322"/>
      <c r="R208" s="322"/>
      <c r="S208" s="322"/>
      <c r="T208" s="323"/>
      <c r="AT208" s="324" t="s">
        <v>161</v>
      </c>
      <c r="AU208" s="324" t="s">
        <v>85</v>
      </c>
      <c r="AV208" s="316" t="s">
        <v>85</v>
      </c>
      <c r="AW208" s="316" t="s">
        <v>40</v>
      </c>
      <c r="AX208" s="316" t="s">
        <v>77</v>
      </c>
      <c r="AY208" s="324" t="s">
        <v>150</v>
      </c>
    </row>
    <row r="209" spans="2:51" s="316" customFormat="1">
      <c r="B209" s="315"/>
      <c r="D209" s="312" t="s">
        <v>161</v>
      </c>
      <c r="E209" s="324" t="s">
        <v>5</v>
      </c>
      <c r="F209" s="325" t="s">
        <v>208</v>
      </c>
      <c r="H209" s="326">
        <v>234.92</v>
      </c>
      <c r="I209" s="10"/>
      <c r="L209" s="315"/>
      <c r="M209" s="321"/>
      <c r="N209" s="322"/>
      <c r="O209" s="322"/>
      <c r="P209" s="322"/>
      <c r="Q209" s="322"/>
      <c r="R209" s="322"/>
      <c r="S209" s="322"/>
      <c r="T209" s="323"/>
      <c r="AT209" s="324" t="s">
        <v>161</v>
      </c>
      <c r="AU209" s="324" t="s">
        <v>85</v>
      </c>
      <c r="AV209" s="316" t="s">
        <v>85</v>
      </c>
      <c r="AW209" s="316" t="s">
        <v>40</v>
      </c>
      <c r="AX209" s="316" t="s">
        <v>77</v>
      </c>
      <c r="AY209" s="324" t="s">
        <v>150</v>
      </c>
    </row>
    <row r="210" spans="2:51" s="316" customFormat="1">
      <c r="B210" s="315"/>
      <c r="D210" s="312" t="s">
        <v>161</v>
      </c>
      <c r="E210" s="324" t="s">
        <v>5</v>
      </c>
      <c r="F210" s="325" t="s">
        <v>209</v>
      </c>
      <c r="H210" s="326">
        <v>63.015999999999998</v>
      </c>
      <c r="I210" s="10"/>
      <c r="L210" s="315"/>
      <c r="M210" s="321"/>
      <c r="N210" s="322"/>
      <c r="O210" s="322"/>
      <c r="P210" s="322"/>
      <c r="Q210" s="322"/>
      <c r="R210" s="322"/>
      <c r="S210" s="322"/>
      <c r="T210" s="323"/>
      <c r="AT210" s="324" t="s">
        <v>161</v>
      </c>
      <c r="AU210" s="324" t="s">
        <v>85</v>
      </c>
      <c r="AV210" s="316" t="s">
        <v>85</v>
      </c>
      <c r="AW210" s="316" t="s">
        <v>40</v>
      </c>
      <c r="AX210" s="316" t="s">
        <v>77</v>
      </c>
      <c r="AY210" s="324" t="s">
        <v>150</v>
      </c>
    </row>
    <row r="211" spans="2:51" s="316" customFormat="1">
      <c r="B211" s="315"/>
      <c r="D211" s="312" t="s">
        <v>161</v>
      </c>
      <c r="E211" s="324" t="s">
        <v>5</v>
      </c>
      <c r="F211" s="325" t="s">
        <v>210</v>
      </c>
      <c r="H211" s="326">
        <v>17.123000000000001</v>
      </c>
      <c r="I211" s="10"/>
      <c r="L211" s="315"/>
      <c r="M211" s="321"/>
      <c r="N211" s="322"/>
      <c r="O211" s="322"/>
      <c r="P211" s="322"/>
      <c r="Q211" s="322"/>
      <c r="R211" s="322"/>
      <c r="S211" s="322"/>
      <c r="T211" s="323"/>
      <c r="AT211" s="324" t="s">
        <v>161</v>
      </c>
      <c r="AU211" s="324" t="s">
        <v>85</v>
      </c>
      <c r="AV211" s="316" t="s">
        <v>85</v>
      </c>
      <c r="AW211" s="316" t="s">
        <v>40</v>
      </c>
      <c r="AX211" s="316" t="s">
        <v>77</v>
      </c>
      <c r="AY211" s="324" t="s">
        <v>150</v>
      </c>
    </row>
    <row r="212" spans="2:51" s="316" customFormat="1">
      <c r="B212" s="315"/>
      <c r="D212" s="312" t="s">
        <v>161</v>
      </c>
      <c r="E212" s="324" t="s">
        <v>5</v>
      </c>
      <c r="F212" s="325" t="s">
        <v>211</v>
      </c>
      <c r="H212" s="326">
        <v>35.069000000000003</v>
      </c>
      <c r="I212" s="10"/>
      <c r="L212" s="315"/>
      <c r="M212" s="321"/>
      <c r="N212" s="322"/>
      <c r="O212" s="322"/>
      <c r="P212" s="322"/>
      <c r="Q212" s="322"/>
      <c r="R212" s="322"/>
      <c r="S212" s="322"/>
      <c r="T212" s="323"/>
      <c r="AT212" s="324" t="s">
        <v>161</v>
      </c>
      <c r="AU212" s="324" t="s">
        <v>85</v>
      </c>
      <c r="AV212" s="316" t="s">
        <v>85</v>
      </c>
      <c r="AW212" s="316" t="s">
        <v>40</v>
      </c>
      <c r="AX212" s="316" t="s">
        <v>77</v>
      </c>
      <c r="AY212" s="324" t="s">
        <v>150</v>
      </c>
    </row>
    <row r="213" spans="2:51" s="316" customFormat="1">
      <c r="B213" s="315"/>
      <c r="D213" s="312" t="s">
        <v>161</v>
      </c>
      <c r="E213" s="324" t="s">
        <v>5</v>
      </c>
      <c r="F213" s="325" t="s">
        <v>212</v>
      </c>
      <c r="H213" s="326">
        <v>42.887999999999998</v>
      </c>
      <c r="I213" s="10"/>
      <c r="L213" s="315"/>
      <c r="M213" s="321"/>
      <c r="N213" s="322"/>
      <c r="O213" s="322"/>
      <c r="P213" s="322"/>
      <c r="Q213" s="322"/>
      <c r="R213" s="322"/>
      <c r="S213" s="322"/>
      <c r="T213" s="323"/>
      <c r="AT213" s="324" t="s">
        <v>161</v>
      </c>
      <c r="AU213" s="324" t="s">
        <v>85</v>
      </c>
      <c r="AV213" s="316" t="s">
        <v>85</v>
      </c>
      <c r="AW213" s="316" t="s">
        <v>40</v>
      </c>
      <c r="AX213" s="316" t="s">
        <v>77</v>
      </c>
      <c r="AY213" s="324" t="s">
        <v>150</v>
      </c>
    </row>
    <row r="214" spans="2:51" s="316" customFormat="1">
      <c r="B214" s="315"/>
      <c r="D214" s="312" t="s">
        <v>161</v>
      </c>
      <c r="E214" s="324" t="s">
        <v>5</v>
      </c>
      <c r="F214" s="325" t="s">
        <v>213</v>
      </c>
      <c r="H214" s="326">
        <v>212.85599999999999</v>
      </c>
      <c r="I214" s="10"/>
      <c r="L214" s="315"/>
      <c r="M214" s="321"/>
      <c r="N214" s="322"/>
      <c r="O214" s="322"/>
      <c r="P214" s="322"/>
      <c r="Q214" s="322"/>
      <c r="R214" s="322"/>
      <c r="S214" s="322"/>
      <c r="T214" s="323"/>
      <c r="AT214" s="324" t="s">
        <v>161</v>
      </c>
      <c r="AU214" s="324" t="s">
        <v>85</v>
      </c>
      <c r="AV214" s="316" t="s">
        <v>85</v>
      </c>
      <c r="AW214" s="316" t="s">
        <v>40</v>
      </c>
      <c r="AX214" s="316" t="s">
        <v>77</v>
      </c>
      <c r="AY214" s="324" t="s">
        <v>150</v>
      </c>
    </row>
    <row r="215" spans="2:51" s="316" customFormat="1">
      <c r="B215" s="315"/>
      <c r="D215" s="312" t="s">
        <v>161</v>
      </c>
      <c r="E215" s="324" t="s">
        <v>5</v>
      </c>
      <c r="F215" s="325" t="s">
        <v>214</v>
      </c>
      <c r="H215" s="326">
        <v>54.155000000000001</v>
      </c>
      <c r="I215" s="10"/>
      <c r="L215" s="315"/>
      <c r="M215" s="321"/>
      <c r="N215" s="322"/>
      <c r="O215" s="322"/>
      <c r="P215" s="322"/>
      <c r="Q215" s="322"/>
      <c r="R215" s="322"/>
      <c r="S215" s="322"/>
      <c r="T215" s="323"/>
      <c r="AT215" s="324" t="s">
        <v>161</v>
      </c>
      <c r="AU215" s="324" t="s">
        <v>85</v>
      </c>
      <c r="AV215" s="316" t="s">
        <v>85</v>
      </c>
      <c r="AW215" s="316" t="s">
        <v>40</v>
      </c>
      <c r="AX215" s="316" t="s">
        <v>77</v>
      </c>
      <c r="AY215" s="324" t="s">
        <v>150</v>
      </c>
    </row>
    <row r="216" spans="2:51" s="316" customFormat="1">
      <c r="B216" s="315"/>
      <c r="D216" s="312" t="s">
        <v>161</v>
      </c>
      <c r="E216" s="324" t="s">
        <v>5</v>
      </c>
      <c r="F216" s="325" t="s">
        <v>215</v>
      </c>
      <c r="H216" s="326">
        <v>129.25399999999999</v>
      </c>
      <c r="I216" s="10"/>
      <c r="L216" s="315"/>
      <c r="M216" s="321"/>
      <c r="N216" s="322"/>
      <c r="O216" s="322"/>
      <c r="P216" s="322"/>
      <c r="Q216" s="322"/>
      <c r="R216" s="322"/>
      <c r="S216" s="322"/>
      <c r="T216" s="323"/>
      <c r="AT216" s="324" t="s">
        <v>161</v>
      </c>
      <c r="AU216" s="324" t="s">
        <v>85</v>
      </c>
      <c r="AV216" s="316" t="s">
        <v>85</v>
      </c>
      <c r="AW216" s="316" t="s">
        <v>40</v>
      </c>
      <c r="AX216" s="316" t="s">
        <v>77</v>
      </c>
      <c r="AY216" s="324" t="s">
        <v>150</v>
      </c>
    </row>
    <row r="217" spans="2:51" s="316" customFormat="1">
      <c r="B217" s="315"/>
      <c r="D217" s="312" t="s">
        <v>161</v>
      </c>
      <c r="E217" s="324" t="s">
        <v>5</v>
      </c>
      <c r="F217" s="325" t="s">
        <v>216</v>
      </c>
      <c r="H217" s="326">
        <v>113.44199999999999</v>
      </c>
      <c r="I217" s="10"/>
      <c r="L217" s="315"/>
      <c r="M217" s="321"/>
      <c r="N217" s="322"/>
      <c r="O217" s="322"/>
      <c r="P217" s="322"/>
      <c r="Q217" s="322"/>
      <c r="R217" s="322"/>
      <c r="S217" s="322"/>
      <c r="T217" s="323"/>
      <c r="AT217" s="324" t="s">
        <v>161</v>
      </c>
      <c r="AU217" s="324" t="s">
        <v>85</v>
      </c>
      <c r="AV217" s="316" t="s">
        <v>85</v>
      </c>
      <c r="AW217" s="316" t="s">
        <v>40</v>
      </c>
      <c r="AX217" s="316" t="s">
        <v>77</v>
      </c>
      <c r="AY217" s="324" t="s">
        <v>150</v>
      </c>
    </row>
    <row r="218" spans="2:51" s="316" customFormat="1">
      <c r="B218" s="315"/>
      <c r="D218" s="312" t="s">
        <v>161</v>
      </c>
      <c r="E218" s="324" t="s">
        <v>5</v>
      </c>
      <c r="F218" s="325" t="s">
        <v>217</v>
      </c>
      <c r="H218" s="326">
        <v>6.45</v>
      </c>
      <c r="I218" s="10"/>
      <c r="L218" s="315"/>
      <c r="M218" s="321"/>
      <c r="N218" s="322"/>
      <c r="O218" s="322"/>
      <c r="P218" s="322"/>
      <c r="Q218" s="322"/>
      <c r="R218" s="322"/>
      <c r="S218" s="322"/>
      <c r="T218" s="323"/>
      <c r="AT218" s="324" t="s">
        <v>161</v>
      </c>
      <c r="AU218" s="324" t="s">
        <v>85</v>
      </c>
      <c r="AV218" s="316" t="s">
        <v>85</v>
      </c>
      <c r="AW218" s="316" t="s">
        <v>40</v>
      </c>
      <c r="AX218" s="316" t="s">
        <v>77</v>
      </c>
      <c r="AY218" s="324" t="s">
        <v>150</v>
      </c>
    </row>
    <row r="219" spans="2:51" s="316" customFormat="1">
      <c r="B219" s="315"/>
      <c r="D219" s="312" t="s">
        <v>161</v>
      </c>
      <c r="E219" s="324" t="s">
        <v>5</v>
      </c>
      <c r="F219" s="325" t="s">
        <v>218</v>
      </c>
      <c r="H219" s="326">
        <v>13.566000000000001</v>
      </c>
      <c r="I219" s="10"/>
      <c r="L219" s="315"/>
      <c r="M219" s="321"/>
      <c r="N219" s="322"/>
      <c r="O219" s="322"/>
      <c r="P219" s="322"/>
      <c r="Q219" s="322"/>
      <c r="R219" s="322"/>
      <c r="S219" s="322"/>
      <c r="T219" s="323"/>
      <c r="AT219" s="324" t="s">
        <v>161</v>
      </c>
      <c r="AU219" s="324" t="s">
        <v>85</v>
      </c>
      <c r="AV219" s="316" t="s">
        <v>85</v>
      </c>
      <c r="AW219" s="316" t="s">
        <v>40</v>
      </c>
      <c r="AX219" s="316" t="s">
        <v>77</v>
      </c>
      <c r="AY219" s="324" t="s">
        <v>150</v>
      </c>
    </row>
    <row r="220" spans="2:51" s="316" customFormat="1">
      <c r="B220" s="315"/>
      <c r="D220" s="312" t="s">
        <v>161</v>
      </c>
      <c r="E220" s="324" t="s">
        <v>5</v>
      </c>
      <c r="F220" s="325" t="s">
        <v>219</v>
      </c>
      <c r="H220" s="326">
        <v>39.347999999999999</v>
      </c>
      <c r="I220" s="10"/>
      <c r="L220" s="315"/>
      <c r="M220" s="321"/>
      <c r="N220" s="322"/>
      <c r="O220" s="322"/>
      <c r="P220" s="322"/>
      <c r="Q220" s="322"/>
      <c r="R220" s="322"/>
      <c r="S220" s="322"/>
      <c r="T220" s="323"/>
      <c r="AT220" s="324" t="s">
        <v>161</v>
      </c>
      <c r="AU220" s="324" t="s">
        <v>85</v>
      </c>
      <c r="AV220" s="316" t="s">
        <v>85</v>
      </c>
      <c r="AW220" s="316" t="s">
        <v>40</v>
      </c>
      <c r="AX220" s="316" t="s">
        <v>77</v>
      </c>
      <c r="AY220" s="324" t="s">
        <v>150</v>
      </c>
    </row>
    <row r="221" spans="2:51" s="316" customFormat="1">
      <c r="B221" s="315"/>
      <c r="D221" s="312" t="s">
        <v>161</v>
      </c>
      <c r="E221" s="324" t="s">
        <v>5</v>
      </c>
      <c r="F221" s="325" t="s">
        <v>220</v>
      </c>
      <c r="H221" s="326">
        <v>61.753</v>
      </c>
      <c r="I221" s="10"/>
      <c r="L221" s="315"/>
      <c r="M221" s="321"/>
      <c r="N221" s="322"/>
      <c r="O221" s="322"/>
      <c r="P221" s="322"/>
      <c r="Q221" s="322"/>
      <c r="R221" s="322"/>
      <c r="S221" s="322"/>
      <c r="T221" s="323"/>
      <c r="AT221" s="324" t="s">
        <v>161</v>
      </c>
      <c r="AU221" s="324" t="s">
        <v>85</v>
      </c>
      <c r="AV221" s="316" t="s">
        <v>85</v>
      </c>
      <c r="AW221" s="316" t="s">
        <v>40</v>
      </c>
      <c r="AX221" s="316" t="s">
        <v>77</v>
      </c>
      <c r="AY221" s="324" t="s">
        <v>150</v>
      </c>
    </row>
    <row r="222" spans="2:51" s="316" customFormat="1">
      <c r="B222" s="315"/>
      <c r="D222" s="312" t="s">
        <v>161</v>
      </c>
      <c r="E222" s="324" t="s">
        <v>5</v>
      </c>
      <c r="F222" s="325" t="s">
        <v>221</v>
      </c>
      <c r="H222" s="326">
        <v>29.481999999999999</v>
      </c>
      <c r="I222" s="10"/>
      <c r="L222" s="315"/>
      <c r="M222" s="321"/>
      <c r="N222" s="322"/>
      <c r="O222" s="322"/>
      <c r="P222" s="322"/>
      <c r="Q222" s="322"/>
      <c r="R222" s="322"/>
      <c r="S222" s="322"/>
      <c r="T222" s="323"/>
      <c r="AT222" s="324" t="s">
        <v>161</v>
      </c>
      <c r="AU222" s="324" t="s">
        <v>85</v>
      </c>
      <c r="AV222" s="316" t="s">
        <v>85</v>
      </c>
      <c r="AW222" s="316" t="s">
        <v>40</v>
      </c>
      <c r="AX222" s="316" t="s">
        <v>77</v>
      </c>
      <c r="AY222" s="324" t="s">
        <v>150</v>
      </c>
    </row>
    <row r="223" spans="2:51" s="316" customFormat="1">
      <c r="B223" s="315"/>
      <c r="D223" s="312" t="s">
        <v>161</v>
      </c>
      <c r="E223" s="324" t="s">
        <v>5</v>
      </c>
      <c r="F223" s="325" t="s">
        <v>222</v>
      </c>
      <c r="H223" s="326">
        <v>8.5809999999999995</v>
      </c>
      <c r="I223" s="10"/>
      <c r="L223" s="315"/>
      <c r="M223" s="321"/>
      <c r="N223" s="322"/>
      <c r="O223" s="322"/>
      <c r="P223" s="322"/>
      <c r="Q223" s="322"/>
      <c r="R223" s="322"/>
      <c r="S223" s="322"/>
      <c r="T223" s="323"/>
      <c r="AT223" s="324" t="s">
        <v>161</v>
      </c>
      <c r="AU223" s="324" t="s">
        <v>85</v>
      </c>
      <c r="AV223" s="316" t="s">
        <v>85</v>
      </c>
      <c r="AW223" s="316" t="s">
        <v>40</v>
      </c>
      <c r="AX223" s="316" t="s">
        <v>77</v>
      </c>
      <c r="AY223" s="324" t="s">
        <v>150</v>
      </c>
    </row>
    <row r="224" spans="2:51" s="316" customFormat="1">
      <c r="B224" s="315"/>
      <c r="D224" s="312" t="s">
        <v>161</v>
      </c>
      <c r="E224" s="324" t="s">
        <v>5</v>
      </c>
      <c r="F224" s="325" t="s">
        <v>223</v>
      </c>
      <c r="H224" s="326">
        <v>-628.75</v>
      </c>
      <c r="I224" s="10"/>
      <c r="L224" s="315"/>
      <c r="M224" s="321"/>
      <c r="N224" s="322"/>
      <c r="O224" s="322"/>
      <c r="P224" s="322"/>
      <c r="Q224" s="322"/>
      <c r="R224" s="322"/>
      <c r="S224" s="322"/>
      <c r="T224" s="323"/>
      <c r="AT224" s="324" t="s">
        <v>161</v>
      </c>
      <c r="AU224" s="324" t="s">
        <v>85</v>
      </c>
      <c r="AV224" s="316" t="s">
        <v>85</v>
      </c>
      <c r="AW224" s="316" t="s">
        <v>40</v>
      </c>
      <c r="AX224" s="316" t="s">
        <v>77</v>
      </c>
      <c r="AY224" s="324" t="s">
        <v>150</v>
      </c>
    </row>
    <row r="225" spans="2:65" s="328" customFormat="1">
      <c r="B225" s="327"/>
      <c r="D225" s="312" t="s">
        <v>161</v>
      </c>
      <c r="E225" s="329" t="s">
        <v>5</v>
      </c>
      <c r="F225" s="330" t="s">
        <v>224</v>
      </c>
      <c r="H225" s="331">
        <v>2417.37</v>
      </c>
      <c r="I225" s="11"/>
      <c r="L225" s="327"/>
      <c r="M225" s="332"/>
      <c r="N225" s="333"/>
      <c r="O225" s="333"/>
      <c r="P225" s="333"/>
      <c r="Q225" s="333"/>
      <c r="R225" s="333"/>
      <c r="S225" s="333"/>
      <c r="T225" s="334"/>
      <c r="AT225" s="335" t="s">
        <v>161</v>
      </c>
      <c r="AU225" s="335" t="s">
        <v>85</v>
      </c>
      <c r="AV225" s="328" t="s">
        <v>157</v>
      </c>
      <c r="AW225" s="328" t="s">
        <v>40</v>
      </c>
      <c r="AX225" s="328" t="s">
        <v>77</v>
      </c>
      <c r="AY225" s="335" t="s">
        <v>150</v>
      </c>
    </row>
    <row r="226" spans="2:65" s="316" customFormat="1">
      <c r="B226" s="315"/>
      <c r="D226" s="312" t="s">
        <v>161</v>
      </c>
      <c r="E226" s="324" t="s">
        <v>5</v>
      </c>
      <c r="F226" s="325" t="s">
        <v>5</v>
      </c>
      <c r="H226" s="326">
        <v>0</v>
      </c>
      <c r="I226" s="10"/>
      <c r="L226" s="315"/>
      <c r="M226" s="321"/>
      <c r="N226" s="322"/>
      <c r="O226" s="322"/>
      <c r="P226" s="322"/>
      <c r="Q226" s="322"/>
      <c r="R226" s="322"/>
      <c r="S226" s="322"/>
      <c r="T226" s="323"/>
      <c r="AT226" s="324" t="s">
        <v>161</v>
      </c>
      <c r="AU226" s="324" t="s">
        <v>85</v>
      </c>
      <c r="AV226" s="316" t="s">
        <v>85</v>
      </c>
      <c r="AW226" s="316" t="s">
        <v>40</v>
      </c>
      <c r="AX226" s="316" t="s">
        <v>77</v>
      </c>
      <c r="AY226" s="324" t="s">
        <v>150</v>
      </c>
    </row>
    <row r="227" spans="2:65" s="316" customFormat="1">
      <c r="B227" s="315"/>
      <c r="D227" s="317" t="s">
        <v>161</v>
      </c>
      <c r="E227" s="318" t="s">
        <v>5</v>
      </c>
      <c r="F227" s="319" t="s">
        <v>225</v>
      </c>
      <c r="H227" s="320">
        <v>1208.6849999999999</v>
      </c>
      <c r="I227" s="10"/>
      <c r="L227" s="315"/>
      <c r="M227" s="321"/>
      <c r="N227" s="322"/>
      <c r="O227" s="322"/>
      <c r="P227" s="322"/>
      <c r="Q227" s="322"/>
      <c r="R227" s="322"/>
      <c r="S227" s="322"/>
      <c r="T227" s="323"/>
      <c r="AT227" s="324" t="s">
        <v>161</v>
      </c>
      <c r="AU227" s="324" t="s">
        <v>85</v>
      </c>
      <c r="AV227" s="316" t="s">
        <v>85</v>
      </c>
      <c r="AW227" s="316" t="s">
        <v>40</v>
      </c>
      <c r="AX227" s="316" t="s">
        <v>25</v>
      </c>
      <c r="AY227" s="324" t="s">
        <v>150</v>
      </c>
    </row>
    <row r="228" spans="2:65" s="137" customFormat="1" ht="44.25" customHeight="1">
      <c r="B228" s="130"/>
      <c r="C228" s="302" t="s">
        <v>234</v>
      </c>
      <c r="D228" s="302" t="s">
        <v>152</v>
      </c>
      <c r="E228" s="303" t="s">
        <v>235</v>
      </c>
      <c r="F228" s="93" t="s">
        <v>236</v>
      </c>
      <c r="G228" s="304" t="s">
        <v>175</v>
      </c>
      <c r="H228" s="305">
        <v>1208.6849999999999</v>
      </c>
      <c r="I228" s="8"/>
      <c r="J228" s="306">
        <f>ROUND(I228*H228,2)</f>
        <v>0</v>
      </c>
      <c r="K228" s="93" t="s">
        <v>156</v>
      </c>
      <c r="L228" s="130"/>
      <c r="M228" s="307" t="s">
        <v>5</v>
      </c>
      <c r="N228" s="308" t="s">
        <v>48</v>
      </c>
      <c r="O228" s="131"/>
      <c r="P228" s="309">
        <f>O228*H228</f>
        <v>0</v>
      </c>
      <c r="Q228" s="309">
        <v>0</v>
      </c>
      <c r="R228" s="309">
        <f>Q228*H228</f>
        <v>0</v>
      </c>
      <c r="S228" s="309">
        <v>0</v>
      </c>
      <c r="T228" s="310">
        <f>S228*H228</f>
        <v>0</v>
      </c>
      <c r="AR228" s="109" t="s">
        <v>157</v>
      </c>
      <c r="AT228" s="109" t="s">
        <v>152</v>
      </c>
      <c r="AU228" s="109" t="s">
        <v>85</v>
      </c>
      <c r="AY228" s="109" t="s">
        <v>150</v>
      </c>
      <c r="BE228" s="311">
        <f>IF(N228="základní",J228,0)</f>
        <v>0</v>
      </c>
      <c r="BF228" s="311">
        <f>IF(N228="snížená",J228,0)</f>
        <v>0</v>
      </c>
      <c r="BG228" s="311">
        <f>IF(N228="zákl. přenesená",J228,0)</f>
        <v>0</v>
      </c>
      <c r="BH228" s="311">
        <f>IF(N228="sníž. přenesená",J228,0)</f>
        <v>0</v>
      </c>
      <c r="BI228" s="311">
        <f>IF(N228="nulová",J228,0)</f>
        <v>0</v>
      </c>
      <c r="BJ228" s="109" t="s">
        <v>25</v>
      </c>
      <c r="BK228" s="311">
        <f>ROUND(I228*H228,2)</f>
        <v>0</v>
      </c>
      <c r="BL228" s="109" t="s">
        <v>157</v>
      </c>
      <c r="BM228" s="109" t="s">
        <v>237</v>
      </c>
    </row>
    <row r="229" spans="2:65" s="137" customFormat="1" ht="204">
      <c r="B229" s="130"/>
      <c r="D229" s="312" t="s">
        <v>159</v>
      </c>
      <c r="F229" s="313" t="s">
        <v>189</v>
      </c>
      <c r="I229" s="9"/>
      <c r="L229" s="130"/>
      <c r="M229" s="314"/>
      <c r="N229" s="131"/>
      <c r="O229" s="131"/>
      <c r="P229" s="131"/>
      <c r="Q229" s="131"/>
      <c r="R229" s="131"/>
      <c r="S229" s="131"/>
      <c r="T229" s="179"/>
      <c r="AT229" s="109" t="s">
        <v>159</v>
      </c>
      <c r="AU229" s="109" t="s">
        <v>85</v>
      </c>
    </row>
    <row r="230" spans="2:65" s="316" customFormat="1">
      <c r="B230" s="315"/>
      <c r="D230" s="312" t="s">
        <v>161</v>
      </c>
      <c r="E230" s="324" t="s">
        <v>5</v>
      </c>
      <c r="F230" s="325" t="s">
        <v>190</v>
      </c>
      <c r="H230" s="326">
        <v>5.9240000000000004</v>
      </c>
      <c r="I230" s="10"/>
      <c r="L230" s="315"/>
      <c r="M230" s="321"/>
      <c r="N230" s="322"/>
      <c r="O230" s="322"/>
      <c r="P230" s="322"/>
      <c r="Q230" s="322"/>
      <c r="R230" s="322"/>
      <c r="S230" s="322"/>
      <c r="T230" s="323"/>
      <c r="AT230" s="324" t="s">
        <v>161</v>
      </c>
      <c r="AU230" s="324" t="s">
        <v>85</v>
      </c>
      <c r="AV230" s="316" t="s">
        <v>85</v>
      </c>
      <c r="AW230" s="316" t="s">
        <v>40</v>
      </c>
      <c r="AX230" s="316" t="s">
        <v>77</v>
      </c>
      <c r="AY230" s="324" t="s">
        <v>150</v>
      </c>
    </row>
    <row r="231" spans="2:65" s="316" customFormat="1">
      <c r="B231" s="315"/>
      <c r="D231" s="312" t="s">
        <v>161</v>
      </c>
      <c r="E231" s="324" t="s">
        <v>5</v>
      </c>
      <c r="F231" s="325" t="s">
        <v>191</v>
      </c>
      <c r="H231" s="326">
        <v>20.036000000000001</v>
      </c>
      <c r="I231" s="10"/>
      <c r="L231" s="315"/>
      <c r="M231" s="321"/>
      <c r="N231" s="322"/>
      <c r="O231" s="322"/>
      <c r="P231" s="322"/>
      <c r="Q231" s="322"/>
      <c r="R231" s="322"/>
      <c r="S231" s="322"/>
      <c r="T231" s="323"/>
      <c r="AT231" s="324" t="s">
        <v>161</v>
      </c>
      <c r="AU231" s="324" t="s">
        <v>85</v>
      </c>
      <c r="AV231" s="316" t="s">
        <v>85</v>
      </c>
      <c r="AW231" s="316" t="s">
        <v>40</v>
      </c>
      <c r="AX231" s="316" t="s">
        <v>77</v>
      </c>
      <c r="AY231" s="324" t="s">
        <v>150</v>
      </c>
    </row>
    <row r="232" spans="2:65" s="316" customFormat="1">
      <c r="B232" s="315"/>
      <c r="D232" s="312" t="s">
        <v>161</v>
      </c>
      <c r="E232" s="324" t="s">
        <v>5</v>
      </c>
      <c r="F232" s="325" t="s">
        <v>192</v>
      </c>
      <c r="H232" s="326">
        <v>39.412999999999997</v>
      </c>
      <c r="I232" s="10"/>
      <c r="L232" s="315"/>
      <c r="M232" s="321"/>
      <c r="N232" s="322"/>
      <c r="O232" s="322"/>
      <c r="P232" s="322"/>
      <c r="Q232" s="322"/>
      <c r="R232" s="322"/>
      <c r="S232" s="322"/>
      <c r="T232" s="323"/>
      <c r="AT232" s="324" t="s">
        <v>161</v>
      </c>
      <c r="AU232" s="324" t="s">
        <v>85</v>
      </c>
      <c r="AV232" s="316" t="s">
        <v>85</v>
      </c>
      <c r="AW232" s="316" t="s">
        <v>40</v>
      </c>
      <c r="AX232" s="316" t="s">
        <v>77</v>
      </c>
      <c r="AY232" s="324" t="s">
        <v>150</v>
      </c>
    </row>
    <row r="233" spans="2:65" s="316" customFormat="1">
      <c r="B233" s="315"/>
      <c r="D233" s="312" t="s">
        <v>161</v>
      </c>
      <c r="E233" s="324" t="s">
        <v>5</v>
      </c>
      <c r="F233" s="325" t="s">
        <v>193</v>
      </c>
      <c r="H233" s="326">
        <v>95.094999999999999</v>
      </c>
      <c r="I233" s="10"/>
      <c r="L233" s="315"/>
      <c r="M233" s="321"/>
      <c r="N233" s="322"/>
      <c r="O233" s="322"/>
      <c r="P233" s="322"/>
      <c r="Q233" s="322"/>
      <c r="R233" s="322"/>
      <c r="S233" s="322"/>
      <c r="T233" s="323"/>
      <c r="AT233" s="324" t="s">
        <v>161</v>
      </c>
      <c r="AU233" s="324" t="s">
        <v>85</v>
      </c>
      <c r="AV233" s="316" t="s">
        <v>85</v>
      </c>
      <c r="AW233" s="316" t="s">
        <v>40</v>
      </c>
      <c r="AX233" s="316" t="s">
        <v>77</v>
      </c>
      <c r="AY233" s="324" t="s">
        <v>150</v>
      </c>
    </row>
    <row r="234" spans="2:65" s="316" customFormat="1">
      <c r="B234" s="315"/>
      <c r="D234" s="312" t="s">
        <v>161</v>
      </c>
      <c r="E234" s="324" t="s">
        <v>5</v>
      </c>
      <c r="F234" s="325" t="s">
        <v>194</v>
      </c>
      <c r="H234" s="326">
        <v>148.47</v>
      </c>
      <c r="I234" s="10"/>
      <c r="L234" s="315"/>
      <c r="M234" s="321"/>
      <c r="N234" s="322"/>
      <c r="O234" s="322"/>
      <c r="P234" s="322"/>
      <c r="Q234" s="322"/>
      <c r="R234" s="322"/>
      <c r="S234" s="322"/>
      <c r="T234" s="323"/>
      <c r="AT234" s="324" t="s">
        <v>161</v>
      </c>
      <c r="AU234" s="324" t="s">
        <v>85</v>
      </c>
      <c r="AV234" s="316" t="s">
        <v>85</v>
      </c>
      <c r="AW234" s="316" t="s">
        <v>40</v>
      </c>
      <c r="AX234" s="316" t="s">
        <v>77</v>
      </c>
      <c r="AY234" s="324" t="s">
        <v>150</v>
      </c>
    </row>
    <row r="235" spans="2:65" s="316" customFormat="1">
      <c r="B235" s="315"/>
      <c r="D235" s="312" t="s">
        <v>161</v>
      </c>
      <c r="E235" s="324" t="s">
        <v>5</v>
      </c>
      <c r="F235" s="325" t="s">
        <v>195</v>
      </c>
      <c r="H235" s="326">
        <v>27.202000000000002</v>
      </c>
      <c r="I235" s="10"/>
      <c r="L235" s="315"/>
      <c r="M235" s="321"/>
      <c r="N235" s="322"/>
      <c r="O235" s="322"/>
      <c r="P235" s="322"/>
      <c r="Q235" s="322"/>
      <c r="R235" s="322"/>
      <c r="S235" s="322"/>
      <c r="T235" s="323"/>
      <c r="AT235" s="324" t="s">
        <v>161</v>
      </c>
      <c r="AU235" s="324" t="s">
        <v>85</v>
      </c>
      <c r="AV235" s="316" t="s">
        <v>85</v>
      </c>
      <c r="AW235" s="316" t="s">
        <v>40</v>
      </c>
      <c r="AX235" s="316" t="s">
        <v>77</v>
      </c>
      <c r="AY235" s="324" t="s">
        <v>150</v>
      </c>
    </row>
    <row r="236" spans="2:65" s="316" customFormat="1">
      <c r="B236" s="315"/>
      <c r="D236" s="312" t="s">
        <v>161</v>
      </c>
      <c r="E236" s="324" t="s">
        <v>5</v>
      </c>
      <c r="F236" s="325" t="s">
        <v>196</v>
      </c>
      <c r="H236" s="326">
        <v>299.488</v>
      </c>
      <c r="I236" s="10"/>
      <c r="L236" s="315"/>
      <c r="M236" s="321"/>
      <c r="N236" s="322"/>
      <c r="O236" s="322"/>
      <c r="P236" s="322"/>
      <c r="Q236" s="322"/>
      <c r="R236" s="322"/>
      <c r="S236" s="322"/>
      <c r="T236" s="323"/>
      <c r="AT236" s="324" t="s">
        <v>161</v>
      </c>
      <c r="AU236" s="324" t="s">
        <v>85</v>
      </c>
      <c r="AV236" s="316" t="s">
        <v>85</v>
      </c>
      <c r="AW236" s="316" t="s">
        <v>40</v>
      </c>
      <c r="AX236" s="316" t="s">
        <v>77</v>
      </c>
      <c r="AY236" s="324" t="s">
        <v>150</v>
      </c>
    </row>
    <row r="237" spans="2:65" s="316" customFormat="1">
      <c r="B237" s="315"/>
      <c r="D237" s="312" t="s">
        <v>161</v>
      </c>
      <c r="E237" s="324" t="s">
        <v>5</v>
      </c>
      <c r="F237" s="325" t="s">
        <v>197</v>
      </c>
      <c r="H237" s="326">
        <v>357.702</v>
      </c>
      <c r="I237" s="10"/>
      <c r="L237" s="315"/>
      <c r="M237" s="321"/>
      <c r="N237" s="322"/>
      <c r="O237" s="322"/>
      <c r="P237" s="322"/>
      <c r="Q237" s="322"/>
      <c r="R237" s="322"/>
      <c r="S237" s="322"/>
      <c r="T237" s="323"/>
      <c r="AT237" s="324" t="s">
        <v>161</v>
      </c>
      <c r="AU237" s="324" t="s">
        <v>85</v>
      </c>
      <c r="AV237" s="316" t="s">
        <v>85</v>
      </c>
      <c r="AW237" s="316" t="s">
        <v>40</v>
      </c>
      <c r="AX237" s="316" t="s">
        <v>77</v>
      </c>
      <c r="AY237" s="324" t="s">
        <v>150</v>
      </c>
    </row>
    <row r="238" spans="2:65" s="316" customFormat="1">
      <c r="B238" s="315"/>
      <c r="D238" s="312" t="s">
        <v>161</v>
      </c>
      <c r="E238" s="324" t="s">
        <v>5</v>
      </c>
      <c r="F238" s="325" t="s">
        <v>198</v>
      </c>
      <c r="H238" s="326">
        <v>56.753999999999998</v>
      </c>
      <c r="I238" s="10"/>
      <c r="L238" s="315"/>
      <c r="M238" s="321"/>
      <c r="N238" s="322"/>
      <c r="O238" s="322"/>
      <c r="P238" s="322"/>
      <c r="Q238" s="322"/>
      <c r="R238" s="322"/>
      <c r="S238" s="322"/>
      <c r="T238" s="323"/>
      <c r="AT238" s="324" t="s">
        <v>161</v>
      </c>
      <c r="AU238" s="324" t="s">
        <v>85</v>
      </c>
      <c r="AV238" s="316" t="s">
        <v>85</v>
      </c>
      <c r="AW238" s="316" t="s">
        <v>40</v>
      </c>
      <c r="AX238" s="316" t="s">
        <v>77</v>
      </c>
      <c r="AY238" s="324" t="s">
        <v>150</v>
      </c>
    </row>
    <row r="239" spans="2:65" s="316" customFormat="1">
      <c r="B239" s="315"/>
      <c r="D239" s="312" t="s">
        <v>161</v>
      </c>
      <c r="E239" s="324" t="s">
        <v>5</v>
      </c>
      <c r="F239" s="325" t="s">
        <v>199</v>
      </c>
      <c r="H239" s="326">
        <v>187.79900000000001</v>
      </c>
      <c r="I239" s="10"/>
      <c r="L239" s="315"/>
      <c r="M239" s="321"/>
      <c r="N239" s="322"/>
      <c r="O239" s="322"/>
      <c r="P239" s="322"/>
      <c r="Q239" s="322"/>
      <c r="R239" s="322"/>
      <c r="S239" s="322"/>
      <c r="T239" s="323"/>
      <c r="AT239" s="324" t="s">
        <v>161</v>
      </c>
      <c r="AU239" s="324" t="s">
        <v>85</v>
      </c>
      <c r="AV239" s="316" t="s">
        <v>85</v>
      </c>
      <c r="AW239" s="316" t="s">
        <v>40</v>
      </c>
      <c r="AX239" s="316" t="s">
        <v>77</v>
      </c>
      <c r="AY239" s="324" t="s">
        <v>150</v>
      </c>
    </row>
    <row r="240" spans="2:65" s="316" customFormat="1">
      <c r="B240" s="315"/>
      <c r="D240" s="312" t="s">
        <v>161</v>
      </c>
      <c r="E240" s="324" t="s">
        <v>5</v>
      </c>
      <c r="F240" s="325" t="s">
        <v>200</v>
      </c>
      <c r="H240" s="326">
        <v>178.398</v>
      </c>
      <c r="I240" s="10"/>
      <c r="L240" s="315"/>
      <c r="M240" s="321"/>
      <c r="N240" s="322"/>
      <c r="O240" s="322"/>
      <c r="P240" s="322"/>
      <c r="Q240" s="322"/>
      <c r="R240" s="322"/>
      <c r="S240" s="322"/>
      <c r="T240" s="323"/>
      <c r="AT240" s="324" t="s">
        <v>161</v>
      </c>
      <c r="AU240" s="324" t="s">
        <v>85</v>
      </c>
      <c r="AV240" s="316" t="s">
        <v>85</v>
      </c>
      <c r="AW240" s="316" t="s">
        <v>40</v>
      </c>
      <c r="AX240" s="316" t="s">
        <v>77</v>
      </c>
      <c r="AY240" s="324" t="s">
        <v>150</v>
      </c>
    </row>
    <row r="241" spans="2:51" s="316" customFormat="1">
      <c r="B241" s="315"/>
      <c r="D241" s="312" t="s">
        <v>161</v>
      </c>
      <c r="E241" s="324" t="s">
        <v>5</v>
      </c>
      <c r="F241" s="325" t="s">
        <v>201</v>
      </c>
      <c r="H241" s="326">
        <v>258.23</v>
      </c>
      <c r="I241" s="10"/>
      <c r="L241" s="315"/>
      <c r="M241" s="321"/>
      <c r="N241" s="322"/>
      <c r="O241" s="322"/>
      <c r="P241" s="322"/>
      <c r="Q241" s="322"/>
      <c r="R241" s="322"/>
      <c r="S241" s="322"/>
      <c r="T241" s="323"/>
      <c r="AT241" s="324" t="s">
        <v>161</v>
      </c>
      <c r="AU241" s="324" t="s">
        <v>85</v>
      </c>
      <c r="AV241" s="316" t="s">
        <v>85</v>
      </c>
      <c r="AW241" s="316" t="s">
        <v>40</v>
      </c>
      <c r="AX241" s="316" t="s">
        <v>77</v>
      </c>
      <c r="AY241" s="324" t="s">
        <v>150</v>
      </c>
    </row>
    <row r="242" spans="2:51" s="316" customFormat="1">
      <c r="B242" s="315"/>
      <c r="D242" s="312" t="s">
        <v>161</v>
      </c>
      <c r="E242" s="324" t="s">
        <v>5</v>
      </c>
      <c r="F242" s="325" t="s">
        <v>202</v>
      </c>
      <c r="H242" s="326">
        <v>55.728000000000002</v>
      </c>
      <c r="I242" s="10"/>
      <c r="L242" s="315"/>
      <c r="M242" s="321"/>
      <c r="N242" s="322"/>
      <c r="O242" s="322"/>
      <c r="P242" s="322"/>
      <c r="Q242" s="322"/>
      <c r="R242" s="322"/>
      <c r="S242" s="322"/>
      <c r="T242" s="323"/>
      <c r="AT242" s="324" t="s">
        <v>161</v>
      </c>
      <c r="AU242" s="324" t="s">
        <v>85</v>
      </c>
      <c r="AV242" s="316" t="s">
        <v>85</v>
      </c>
      <c r="AW242" s="316" t="s">
        <v>40</v>
      </c>
      <c r="AX242" s="316" t="s">
        <v>77</v>
      </c>
      <c r="AY242" s="324" t="s">
        <v>150</v>
      </c>
    </row>
    <row r="243" spans="2:51" s="316" customFormat="1">
      <c r="B243" s="315"/>
      <c r="D243" s="312" t="s">
        <v>161</v>
      </c>
      <c r="E243" s="324" t="s">
        <v>5</v>
      </c>
      <c r="F243" s="325" t="s">
        <v>203</v>
      </c>
      <c r="H243" s="326">
        <v>27.981000000000002</v>
      </c>
      <c r="I243" s="10"/>
      <c r="L243" s="315"/>
      <c r="M243" s="321"/>
      <c r="N243" s="322"/>
      <c r="O243" s="322"/>
      <c r="P243" s="322"/>
      <c r="Q243" s="322"/>
      <c r="R243" s="322"/>
      <c r="S243" s="322"/>
      <c r="T243" s="323"/>
      <c r="AT243" s="324" t="s">
        <v>161</v>
      </c>
      <c r="AU243" s="324" t="s">
        <v>85</v>
      </c>
      <c r="AV243" s="316" t="s">
        <v>85</v>
      </c>
      <c r="AW243" s="316" t="s">
        <v>40</v>
      </c>
      <c r="AX243" s="316" t="s">
        <v>77</v>
      </c>
      <c r="AY243" s="324" t="s">
        <v>150</v>
      </c>
    </row>
    <row r="244" spans="2:51" s="316" customFormat="1">
      <c r="B244" s="315"/>
      <c r="D244" s="312" t="s">
        <v>161</v>
      </c>
      <c r="E244" s="324" t="s">
        <v>5</v>
      </c>
      <c r="F244" s="325" t="s">
        <v>204</v>
      </c>
      <c r="H244" s="326">
        <v>41.353000000000002</v>
      </c>
      <c r="I244" s="10"/>
      <c r="L244" s="315"/>
      <c r="M244" s="321"/>
      <c r="N244" s="322"/>
      <c r="O244" s="322"/>
      <c r="P244" s="322"/>
      <c r="Q244" s="322"/>
      <c r="R244" s="322"/>
      <c r="S244" s="322"/>
      <c r="T244" s="323"/>
      <c r="AT244" s="324" t="s">
        <v>161</v>
      </c>
      <c r="AU244" s="324" t="s">
        <v>85</v>
      </c>
      <c r="AV244" s="316" t="s">
        <v>85</v>
      </c>
      <c r="AW244" s="316" t="s">
        <v>40</v>
      </c>
      <c r="AX244" s="316" t="s">
        <v>77</v>
      </c>
      <c r="AY244" s="324" t="s">
        <v>150</v>
      </c>
    </row>
    <row r="245" spans="2:51" s="316" customFormat="1">
      <c r="B245" s="315"/>
      <c r="D245" s="312" t="s">
        <v>161</v>
      </c>
      <c r="E245" s="324" t="s">
        <v>5</v>
      </c>
      <c r="F245" s="325" t="s">
        <v>205</v>
      </c>
      <c r="H245" s="326">
        <v>108.768</v>
      </c>
      <c r="I245" s="10"/>
      <c r="L245" s="315"/>
      <c r="M245" s="321"/>
      <c r="N245" s="322"/>
      <c r="O245" s="322"/>
      <c r="P245" s="322"/>
      <c r="Q245" s="322"/>
      <c r="R245" s="322"/>
      <c r="S245" s="322"/>
      <c r="T245" s="323"/>
      <c r="AT245" s="324" t="s">
        <v>161</v>
      </c>
      <c r="AU245" s="324" t="s">
        <v>85</v>
      </c>
      <c r="AV245" s="316" t="s">
        <v>85</v>
      </c>
      <c r="AW245" s="316" t="s">
        <v>40</v>
      </c>
      <c r="AX245" s="316" t="s">
        <v>77</v>
      </c>
      <c r="AY245" s="324" t="s">
        <v>150</v>
      </c>
    </row>
    <row r="246" spans="2:51" s="316" customFormat="1">
      <c r="B246" s="315"/>
      <c r="D246" s="312" t="s">
        <v>161</v>
      </c>
      <c r="E246" s="324" t="s">
        <v>5</v>
      </c>
      <c r="F246" s="325" t="s">
        <v>206</v>
      </c>
      <c r="H246" s="326">
        <v>50.588000000000001</v>
      </c>
      <c r="I246" s="10"/>
      <c r="L246" s="315"/>
      <c r="M246" s="321"/>
      <c r="N246" s="322"/>
      <c r="O246" s="322"/>
      <c r="P246" s="322"/>
      <c r="Q246" s="322"/>
      <c r="R246" s="322"/>
      <c r="S246" s="322"/>
      <c r="T246" s="323"/>
      <c r="AT246" s="324" t="s">
        <v>161</v>
      </c>
      <c r="AU246" s="324" t="s">
        <v>85</v>
      </c>
      <c r="AV246" s="316" t="s">
        <v>85</v>
      </c>
      <c r="AW246" s="316" t="s">
        <v>40</v>
      </c>
      <c r="AX246" s="316" t="s">
        <v>77</v>
      </c>
      <c r="AY246" s="324" t="s">
        <v>150</v>
      </c>
    </row>
    <row r="247" spans="2:51" s="316" customFormat="1">
      <c r="B247" s="315"/>
      <c r="D247" s="312" t="s">
        <v>161</v>
      </c>
      <c r="E247" s="324" t="s">
        <v>5</v>
      </c>
      <c r="F247" s="325" t="s">
        <v>207</v>
      </c>
      <c r="H247" s="326">
        <v>25.288</v>
      </c>
      <c r="I247" s="10"/>
      <c r="L247" s="315"/>
      <c r="M247" s="321"/>
      <c r="N247" s="322"/>
      <c r="O247" s="322"/>
      <c r="P247" s="322"/>
      <c r="Q247" s="322"/>
      <c r="R247" s="322"/>
      <c r="S247" s="322"/>
      <c r="T247" s="323"/>
      <c r="AT247" s="324" t="s">
        <v>161</v>
      </c>
      <c r="AU247" s="324" t="s">
        <v>85</v>
      </c>
      <c r="AV247" s="316" t="s">
        <v>85</v>
      </c>
      <c r="AW247" s="316" t="s">
        <v>40</v>
      </c>
      <c r="AX247" s="316" t="s">
        <v>77</v>
      </c>
      <c r="AY247" s="324" t="s">
        <v>150</v>
      </c>
    </row>
    <row r="248" spans="2:51" s="316" customFormat="1">
      <c r="B248" s="315"/>
      <c r="D248" s="312" t="s">
        <v>161</v>
      </c>
      <c r="E248" s="324" t="s">
        <v>5</v>
      </c>
      <c r="F248" s="325" t="s">
        <v>208</v>
      </c>
      <c r="H248" s="326">
        <v>234.92</v>
      </c>
      <c r="I248" s="10"/>
      <c r="L248" s="315"/>
      <c r="M248" s="321"/>
      <c r="N248" s="322"/>
      <c r="O248" s="322"/>
      <c r="P248" s="322"/>
      <c r="Q248" s="322"/>
      <c r="R248" s="322"/>
      <c r="S248" s="322"/>
      <c r="T248" s="323"/>
      <c r="AT248" s="324" t="s">
        <v>161</v>
      </c>
      <c r="AU248" s="324" t="s">
        <v>85</v>
      </c>
      <c r="AV248" s="316" t="s">
        <v>85</v>
      </c>
      <c r="AW248" s="316" t="s">
        <v>40</v>
      </c>
      <c r="AX248" s="316" t="s">
        <v>77</v>
      </c>
      <c r="AY248" s="324" t="s">
        <v>150</v>
      </c>
    </row>
    <row r="249" spans="2:51" s="316" customFormat="1">
      <c r="B249" s="315"/>
      <c r="D249" s="312" t="s">
        <v>161</v>
      </c>
      <c r="E249" s="324" t="s">
        <v>5</v>
      </c>
      <c r="F249" s="325" t="s">
        <v>209</v>
      </c>
      <c r="H249" s="326">
        <v>63.015999999999998</v>
      </c>
      <c r="I249" s="10"/>
      <c r="L249" s="315"/>
      <c r="M249" s="321"/>
      <c r="N249" s="322"/>
      <c r="O249" s="322"/>
      <c r="P249" s="322"/>
      <c r="Q249" s="322"/>
      <c r="R249" s="322"/>
      <c r="S249" s="322"/>
      <c r="T249" s="323"/>
      <c r="AT249" s="324" t="s">
        <v>161</v>
      </c>
      <c r="AU249" s="324" t="s">
        <v>85</v>
      </c>
      <c r="AV249" s="316" t="s">
        <v>85</v>
      </c>
      <c r="AW249" s="316" t="s">
        <v>40</v>
      </c>
      <c r="AX249" s="316" t="s">
        <v>77</v>
      </c>
      <c r="AY249" s="324" t="s">
        <v>150</v>
      </c>
    </row>
    <row r="250" spans="2:51" s="316" customFormat="1">
      <c r="B250" s="315"/>
      <c r="D250" s="312" t="s">
        <v>161</v>
      </c>
      <c r="E250" s="324" t="s">
        <v>5</v>
      </c>
      <c r="F250" s="325" t="s">
        <v>210</v>
      </c>
      <c r="H250" s="326">
        <v>17.123000000000001</v>
      </c>
      <c r="I250" s="10"/>
      <c r="L250" s="315"/>
      <c r="M250" s="321"/>
      <c r="N250" s="322"/>
      <c r="O250" s="322"/>
      <c r="P250" s="322"/>
      <c r="Q250" s="322"/>
      <c r="R250" s="322"/>
      <c r="S250" s="322"/>
      <c r="T250" s="323"/>
      <c r="AT250" s="324" t="s">
        <v>161</v>
      </c>
      <c r="AU250" s="324" t="s">
        <v>85</v>
      </c>
      <c r="AV250" s="316" t="s">
        <v>85</v>
      </c>
      <c r="AW250" s="316" t="s">
        <v>40</v>
      </c>
      <c r="AX250" s="316" t="s">
        <v>77</v>
      </c>
      <c r="AY250" s="324" t="s">
        <v>150</v>
      </c>
    </row>
    <row r="251" spans="2:51" s="316" customFormat="1">
      <c r="B251" s="315"/>
      <c r="D251" s="312" t="s">
        <v>161</v>
      </c>
      <c r="E251" s="324" t="s">
        <v>5</v>
      </c>
      <c r="F251" s="325" t="s">
        <v>211</v>
      </c>
      <c r="H251" s="326">
        <v>35.069000000000003</v>
      </c>
      <c r="I251" s="10"/>
      <c r="L251" s="315"/>
      <c r="M251" s="321"/>
      <c r="N251" s="322"/>
      <c r="O251" s="322"/>
      <c r="P251" s="322"/>
      <c r="Q251" s="322"/>
      <c r="R251" s="322"/>
      <c r="S251" s="322"/>
      <c r="T251" s="323"/>
      <c r="AT251" s="324" t="s">
        <v>161</v>
      </c>
      <c r="AU251" s="324" t="s">
        <v>85</v>
      </c>
      <c r="AV251" s="316" t="s">
        <v>85</v>
      </c>
      <c r="AW251" s="316" t="s">
        <v>40</v>
      </c>
      <c r="AX251" s="316" t="s">
        <v>77</v>
      </c>
      <c r="AY251" s="324" t="s">
        <v>150</v>
      </c>
    </row>
    <row r="252" spans="2:51" s="316" customFormat="1">
      <c r="B252" s="315"/>
      <c r="D252" s="312" t="s">
        <v>161</v>
      </c>
      <c r="E252" s="324" t="s">
        <v>5</v>
      </c>
      <c r="F252" s="325" t="s">
        <v>212</v>
      </c>
      <c r="H252" s="326">
        <v>42.887999999999998</v>
      </c>
      <c r="I252" s="10"/>
      <c r="L252" s="315"/>
      <c r="M252" s="321"/>
      <c r="N252" s="322"/>
      <c r="O252" s="322"/>
      <c r="P252" s="322"/>
      <c r="Q252" s="322"/>
      <c r="R252" s="322"/>
      <c r="S252" s="322"/>
      <c r="T252" s="323"/>
      <c r="AT252" s="324" t="s">
        <v>161</v>
      </c>
      <c r="AU252" s="324" t="s">
        <v>85</v>
      </c>
      <c r="AV252" s="316" t="s">
        <v>85</v>
      </c>
      <c r="AW252" s="316" t="s">
        <v>40</v>
      </c>
      <c r="AX252" s="316" t="s">
        <v>77</v>
      </c>
      <c r="AY252" s="324" t="s">
        <v>150</v>
      </c>
    </row>
    <row r="253" spans="2:51" s="316" customFormat="1">
      <c r="B253" s="315"/>
      <c r="D253" s="312" t="s">
        <v>161</v>
      </c>
      <c r="E253" s="324" t="s">
        <v>5</v>
      </c>
      <c r="F253" s="325" t="s">
        <v>213</v>
      </c>
      <c r="H253" s="326">
        <v>212.85599999999999</v>
      </c>
      <c r="I253" s="10"/>
      <c r="L253" s="315"/>
      <c r="M253" s="321"/>
      <c r="N253" s="322"/>
      <c r="O253" s="322"/>
      <c r="P253" s="322"/>
      <c r="Q253" s="322"/>
      <c r="R253" s="322"/>
      <c r="S253" s="322"/>
      <c r="T253" s="323"/>
      <c r="AT253" s="324" t="s">
        <v>161</v>
      </c>
      <c r="AU253" s="324" t="s">
        <v>85</v>
      </c>
      <c r="AV253" s="316" t="s">
        <v>85</v>
      </c>
      <c r="AW253" s="316" t="s">
        <v>40</v>
      </c>
      <c r="AX253" s="316" t="s">
        <v>77</v>
      </c>
      <c r="AY253" s="324" t="s">
        <v>150</v>
      </c>
    </row>
    <row r="254" spans="2:51" s="316" customFormat="1">
      <c r="B254" s="315"/>
      <c r="D254" s="312" t="s">
        <v>161</v>
      </c>
      <c r="E254" s="324" t="s">
        <v>5</v>
      </c>
      <c r="F254" s="325" t="s">
        <v>214</v>
      </c>
      <c r="H254" s="326">
        <v>54.155000000000001</v>
      </c>
      <c r="I254" s="10"/>
      <c r="L254" s="315"/>
      <c r="M254" s="321"/>
      <c r="N254" s="322"/>
      <c r="O254" s="322"/>
      <c r="P254" s="322"/>
      <c r="Q254" s="322"/>
      <c r="R254" s="322"/>
      <c r="S254" s="322"/>
      <c r="T254" s="323"/>
      <c r="AT254" s="324" t="s">
        <v>161</v>
      </c>
      <c r="AU254" s="324" t="s">
        <v>85</v>
      </c>
      <c r="AV254" s="316" t="s">
        <v>85</v>
      </c>
      <c r="AW254" s="316" t="s">
        <v>40</v>
      </c>
      <c r="AX254" s="316" t="s">
        <v>77</v>
      </c>
      <c r="AY254" s="324" t="s">
        <v>150</v>
      </c>
    </row>
    <row r="255" spans="2:51" s="316" customFormat="1">
      <c r="B255" s="315"/>
      <c r="D255" s="312" t="s">
        <v>161</v>
      </c>
      <c r="E255" s="324" t="s">
        <v>5</v>
      </c>
      <c r="F255" s="325" t="s">
        <v>215</v>
      </c>
      <c r="H255" s="326">
        <v>129.25399999999999</v>
      </c>
      <c r="I255" s="10"/>
      <c r="L255" s="315"/>
      <c r="M255" s="321"/>
      <c r="N255" s="322"/>
      <c r="O255" s="322"/>
      <c r="P255" s="322"/>
      <c r="Q255" s="322"/>
      <c r="R255" s="322"/>
      <c r="S255" s="322"/>
      <c r="T255" s="323"/>
      <c r="AT255" s="324" t="s">
        <v>161</v>
      </c>
      <c r="AU255" s="324" t="s">
        <v>85</v>
      </c>
      <c r="AV255" s="316" t="s">
        <v>85</v>
      </c>
      <c r="AW255" s="316" t="s">
        <v>40</v>
      </c>
      <c r="AX255" s="316" t="s">
        <v>77</v>
      </c>
      <c r="AY255" s="324" t="s">
        <v>150</v>
      </c>
    </row>
    <row r="256" spans="2:51" s="316" customFormat="1">
      <c r="B256" s="315"/>
      <c r="D256" s="312" t="s">
        <v>161</v>
      </c>
      <c r="E256" s="324" t="s">
        <v>5</v>
      </c>
      <c r="F256" s="325" t="s">
        <v>216</v>
      </c>
      <c r="H256" s="326">
        <v>113.44199999999999</v>
      </c>
      <c r="I256" s="10"/>
      <c r="L256" s="315"/>
      <c r="M256" s="321"/>
      <c r="N256" s="322"/>
      <c r="O256" s="322"/>
      <c r="P256" s="322"/>
      <c r="Q256" s="322"/>
      <c r="R256" s="322"/>
      <c r="S256" s="322"/>
      <c r="T256" s="323"/>
      <c r="AT256" s="324" t="s">
        <v>161</v>
      </c>
      <c r="AU256" s="324" t="s">
        <v>85</v>
      </c>
      <c r="AV256" s="316" t="s">
        <v>85</v>
      </c>
      <c r="AW256" s="316" t="s">
        <v>40</v>
      </c>
      <c r="AX256" s="316" t="s">
        <v>77</v>
      </c>
      <c r="AY256" s="324" t="s">
        <v>150</v>
      </c>
    </row>
    <row r="257" spans="2:65" s="316" customFormat="1">
      <c r="B257" s="315"/>
      <c r="D257" s="312" t="s">
        <v>161</v>
      </c>
      <c r="E257" s="324" t="s">
        <v>5</v>
      </c>
      <c r="F257" s="325" t="s">
        <v>217</v>
      </c>
      <c r="H257" s="326">
        <v>6.45</v>
      </c>
      <c r="I257" s="10"/>
      <c r="L257" s="315"/>
      <c r="M257" s="321"/>
      <c r="N257" s="322"/>
      <c r="O257" s="322"/>
      <c r="P257" s="322"/>
      <c r="Q257" s="322"/>
      <c r="R257" s="322"/>
      <c r="S257" s="322"/>
      <c r="T257" s="323"/>
      <c r="AT257" s="324" t="s">
        <v>161</v>
      </c>
      <c r="AU257" s="324" t="s">
        <v>85</v>
      </c>
      <c r="AV257" s="316" t="s">
        <v>85</v>
      </c>
      <c r="AW257" s="316" t="s">
        <v>40</v>
      </c>
      <c r="AX257" s="316" t="s">
        <v>77</v>
      </c>
      <c r="AY257" s="324" t="s">
        <v>150</v>
      </c>
    </row>
    <row r="258" spans="2:65" s="316" customFormat="1">
      <c r="B258" s="315"/>
      <c r="D258" s="312" t="s">
        <v>161</v>
      </c>
      <c r="E258" s="324" t="s">
        <v>5</v>
      </c>
      <c r="F258" s="325" t="s">
        <v>218</v>
      </c>
      <c r="H258" s="326">
        <v>13.566000000000001</v>
      </c>
      <c r="I258" s="10"/>
      <c r="L258" s="315"/>
      <c r="M258" s="321"/>
      <c r="N258" s="322"/>
      <c r="O258" s="322"/>
      <c r="P258" s="322"/>
      <c r="Q258" s="322"/>
      <c r="R258" s="322"/>
      <c r="S258" s="322"/>
      <c r="T258" s="323"/>
      <c r="AT258" s="324" t="s">
        <v>161</v>
      </c>
      <c r="AU258" s="324" t="s">
        <v>85</v>
      </c>
      <c r="AV258" s="316" t="s">
        <v>85</v>
      </c>
      <c r="AW258" s="316" t="s">
        <v>40</v>
      </c>
      <c r="AX258" s="316" t="s">
        <v>77</v>
      </c>
      <c r="AY258" s="324" t="s">
        <v>150</v>
      </c>
    </row>
    <row r="259" spans="2:65" s="316" customFormat="1">
      <c r="B259" s="315"/>
      <c r="D259" s="312" t="s">
        <v>161</v>
      </c>
      <c r="E259" s="324" t="s">
        <v>5</v>
      </c>
      <c r="F259" s="325" t="s">
        <v>219</v>
      </c>
      <c r="H259" s="326">
        <v>39.347999999999999</v>
      </c>
      <c r="I259" s="10"/>
      <c r="L259" s="315"/>
      <c r="M259" s="321"/>
      <c r="N259" s="322"/>
      <c r="O259" s="322"/>
      <c r="P259" s="322"/>
      <c r="Q259" s="322"/>
      <c r="R259" s="322"/>
      <c r="S259" s="322"/>
      <c r="T259" s="323"/>
      <c r="AT259" s="324" t="s">
        <v>161</v>
      </c>
      <c r="AU259" s="324" t="s">
        <v>85</v>
      </c>
      <c r="AV259" s="316" t="s">
        <v>85</v>
      </c>
      <c r="AW259" s="316" t="s">
        <v>40</v>
      </c>
      <c r="AX259" s="316" t="s">
        <v>77</v>
      </c>
      <c r="AY259" s="324" t="s">
        <v>150</v>
      </c>
    </row>
    <row r="260" spans="2:65" s="316" customFormat="1">
      <c r="B260" s="315"/>
      <c r="D260" s="312" t="s">
        <v>161</v>
      </c>
      <c r="E260" s="324" t="s">
        <v>5</v>
      </c>
      <c r="F260" s="325" t="s">
        <v>220</v>
      </c>
      <c r="H260" s="326">
        <v>61.753</v>
      </c>
      <c r="I260" s="10"/>
      <c r="L260" s="315"/>
      <c r="M260" s="321"/>
      <c r="N260" s="322"/>
      <c r="O260" s="322"/>
      <c r="P260" s="322"/>
      <c r="Q260" s="322"/>
      <c r="R260" s="322"/>
      <c r="S260" s="322"/>
      <c r="T260" s="323"/>
      <c r="AT260" s="324" t="s">
        <v>161</v>
      </c>
      <c r="AU260" s="324" t="s">
        <v>85</v>
      </c>
      <c r="AV260" s="316" t="s">
        <v>85</v>
      </c>
      <c r="AW260" s="316" t="s">
        <v>40</v>
      </c>
      <c r="AX260" s="316" t="s">
        <v>77</v>
      </c>
      <c r="AY260" s="324" t="s">
        <v>150</v>
      </c>
    </row>
    <row r="261" spans="2:65" s="316" customFormat="1">
      <c r="B261" s="315"/>
      <c r="D261" s="312" t="s">
        <v>161</v>
      </c>
      <c r="E261" s="324" t="s">
        <v>5</v>
      </c>
      <c r="F261" s="325" t="s">
        <v>221</v>
      </c>
      <c r="H261" s="326">
        <v>29.481999999999999</v>
      </c>
      <c r="I261" s="10"/>
      <c r="L261" s="315"/>
      <c r="M261" s="321"/>
      <c r="N261" s="322"/>
      <c r="O261" s="322"/>
      <c r="P261" s="322"/>
      <c r="Q261" s="322"/>
      <c r="R261" s="322"/>
      <c r="S261" s="322"/>
      <c r="T261" s="323"/>
      <c r="AT261" s="324" t="s">
        <v>161</v>
      </c>
      <c r="AU261" s="324" t="s">
        <v>85</v>
      </c>
      <c r="AV261" s="316" t="s">
        <v>85</v>
      </c>
      <c r="AW261" s="316" t="s">
        <v>40</v>
      </c>
      <c r="AX261" s="316" t="s">
        <v>77</v>
      </c>
      <c r="AY261" s="324" t="s">
        <v>150</v>
      </c>
    </row>
    <row r="262" spans="2:65" s="316" customFormat="1">
      <c r="B262" s="315"/>
      <c r="D262" s="312" t="s">
        <v>161</v>
      </c>
      <c r="E262" s="324" t="s">
        <v>5</v>
      </c>
      <c r="F262" s="325" t="s">
        <v>222</v>
      </c>
      <c r="H262" s="326">
        <v>8.5809999999999995</v>
      </c>
      <c r="I262" s="10"/>
      <c r="L262" s="315"/>
      <c r="M262" s="321"/>
      <c r="N262" s="322"/>
      <c r="O262" s="322"/>
      <c r="P262" s="322"/>
      <c r="Q262" s="322"/>
      <c r="R262" s="322"/>
      <c r="S262" s="322"/>
      <c r="T262" s="323"/>
      <c r="AT262" s="324" t="s">
        <v>161</v>
      </c>
      <c r="AU262" s="324" t="s">
        <v>85</v>
      </c>
      <c r="AV262" s="316" t="s">
        <v>85</v>
      </c>
      <c r="AW262" s="316" t="s">
        <v>40</v>
      </c>
      <c r="AX262" s="316" t="s">
        <v>77</v>
      </c>
      <c r="AY262" s="324" t="s">
        <v>150</v>
      </c>
    </row>
    <row r="263" spans="2:65" s="316" customFormat="1">
      <c r="B263" s="315"/>
      <c r="D263" s="312" t="s">
        <v>161</v>
      </c>
      <c r="E263" s="324" t="s">
        <v>5</v>
      </c>
      <c r="F263" s="325" t="s">
        <v>223</v>
      </c>
      <c r="H263" s="326">
        <v>-628.75</v>
      </c>
      <c r="I263" s="10"/>
      <c r="L263" s="315"/>
      <c r="M263" s="321"/>
      <c r="N263" s="322"/>
      <c r="O263" s="322"/>
      <c r="P263" s="322"/>
      <c r="Q263" s="322"/>
      <c r="R263" s="322"/>
      <c r="S263" s="322"/>
      <c r="T263" s="323"/>
      <c r="AT263" s="324" t="s">
        <v>161</v>
      </c>
      <c r="AU263" s="324" t="s">
        <v>85</v>
      </c>
      <c r="AV263" s="316" t="s">
        <v>85</v>
      </c>
      <c r="AW263" s="316" t="s">
        <v>40</v>
      </c>
      <c r="AX263" s="316" t="s">
        <v>77</v>
      </c>
      <c r="AY263" s="324" t="s">
        <v>150</v>
      </c>
    </row>
    <row r="264" spans="2:65" s="328" customFormat="1">
      <c r="B264" s="327"/>
      <c r="D264" s="312" t="s">
        <v>161</v>
      </c>
      <c r="E264" s="329" t="s">
        <v>5</v>
      </c>
      <c r="F264" s="330" t="s">
        <v>224</v>
      </c>
      <c r="H264" s="331">
        <v>2417.37</v>
      </c>
      <c r="I264" s="11"/>
      <c r="L264" s="327"/>
      <c r="M264" s="332"/>
      <c r="N264" s="333"/>
      <c r="O264" s="333"/>
      <c r="P264" s="333"/>
      <c r="Q264" s="333"/>
      <c r="R264" s="333"/>
      <c r="S264" s="333"/>
      <c r="T264" s="334"/>
      <c r="AT264" s="335" t="s">
        <v>161</v>
      </c>
      <c r="AU264" s="335" t="s">
        <v>85</v>
      </c>
      <c r="AV264" s="328" t="s">
        <v>157</v>
      </c>
      <c r="AW264" s="328" t="s">
        <v>40</v>
      </c>
      <c r="AX264" s="328" t="s">
        <v>77</v>
      </c>
      <c r="AY264" s="335" t="s">
        <v>150</v>
      </c>
    </row>
    <row r="265" spans="2:65" s="316" customFormat="1">
      <c r="B265" s="315"/>
      <c r="D265" s="312" t="s">
        <v>161</v>
      </c>
      <c r="E265" s="324" t="s">
        <v>5</v>
      </c>
      <c r="F265" s="325" t="s">
        <v>5</v>
      </c>
      <c r="H265" s="326">
        <v>0</v>
      </c>
      <c r="I265" s="10"/>
      <c r="L265" s="315"/>
      <c r="M265" s="321"/>
      <c r="N265" s="322"/>
      <c r="O265" s="322"/>
      <c r="P265" s="322"/>
      <c r="Q265" s="322"/>
      <c r="R265" s="322"/>
      <c r="S265" s="322"/>
      <c r="T265" s="323"/>
      <c r="AT265" s="324" t="s">
        <v>161</v>
      </c>
      <c r="AU265" s="324" t="s">
        <v>85</v>
      </c>
      <c r="AV265" s="316" t="s">
        <v>85</v>
      </c>
      <c r="AW265" s="316" t="s">
        <v>40</v>
      </c>
      <c r="AX265" s="316" t="s">
        <v>77</v>
      </c>
      <c r="AY265" s="324" t="s">
        <v>150</v>
      </c>
    </row>
    <row r="266" spans="2:65" s="316" customFormat="1">
      <c r="B266" s="315"/>
      <c r="D266" s="317" t="s">
        <v>161</v>
      </c>
      <c r="E266" s="318" t="s">
        <v>5</v>
      </c>
      <c r="F266" s="319" t="s">
        <v>225</v>
      </c>
      <c r="H266" s="320">
        <v>1208.6849999999999</v>
      </c>
      <c r="I266" s="10"/>
      <c r="L266" s="315"/>
      <c r="M266" s="321"/>
      <c r="N266" s="322"/>
      <c r="O266" s="322"/>
      <c r="P266" s="322"/>
      <c r="Q266" s="322"/>
      <c r="R266" s="322"/>
      <c r="S266" s="322"/>
      <c r="T266" s="323"/>
      <c r="AT266" s="324" t="s">
        <v>161</v>
      </c>
      <c r="AU266" s="324" t="s">
        <v>85</v>
      </c>
      <c r="AV266" s="316" t="s">
        <v>85</v>
      </c>
      <c r="AW266" s="316" t="s">
        <v>40</v>
      </c>
      <c r="AX266" s="316" t="s">
        <v>25</v>
      </c>
      <c r="AY266" s="324" t="s">
        <v>150</v>
      </c>
    </row>
    <row r="267" spans="2:65" s="137" customFormat="1" ht="31.5" customHeight="1">
      <c r="B267" s="130"/>
      <c r="C267" s="302" t="s">
        <v>29</v>
      </c>
      <c r="D267" s="302" t="s">
        <v>152</v>
      </c>
      <c r="E267" s="303" t="s">
        <v>238</v>
      </c>
      <c r="F267" s="93" t="s">
        <v>239</v>
      </c>
      <c r="G267" s="304" t="s">
        <v>155</v>
      </c>
      <c r="H267" s="305">
        <v>7450.8829999999998</v>
      </c>
      <c r="I267" s="8"/>
      <c r="J267" s="306">
        <f>ROUND(I267*H267,2)</f>
        <v>0</v>
      </c>
      <c r="K267" s="93" t="s">
        <v>156</v>
      </c>
      <c r="L267" s="130"/>
      <c r="M267" s="307" t="s">
        <v>5</v>
      </c>
      <c r="N267" s="308" t="s">
        <v>48</v>
      </c>
      <c r="O267" s="131"/>
      <c r="P267" s="309">
        <f>O267*H267</f>
        <v>0</v>
      </c>
      <c r="Q267" s="309">
        <v>8.4000000000000003E-4</v>
      </c>
      <c r="R267" s="309">
        <f>Q267*H267</f>
        <v>6.2587417199999997</v>
      </c>
      <c r="S267" s="309">
        <v>0</v>
      </c>
      <c r="T267" s="310">
        <f>S267*H267</f>
        <v>0</v>
      </c>
      <c r="AR267" s="109" t="s">
        <v>157</v>
      </c>
      <c r="AT267" s="109" t="s">
        <v>152</v>
      </c>
      <c r="AU267" s="109" t="s">
        <v>85</v>
      </c>
      <c r="AY267" s="109" t="s">
        <v>150</v>
      </c>
      <c r="BE267" s="311">
        <f>IF(N267="základní",J267,0)</f>
        <v>0</v>
      </c>
      <c r="BF267" s="311">
        <f>IF(N267="snížená",J267,0)</f>
        <v>0</v>
      </c>
      <c r="BG267" s="311">
        <f>IF(N267="zákl. přenesená",J267,0)</f>
        <v>0</v>
      </c>
      <c r="BH267" s="311">
        <f>IF(N267="sníž. přenesená",J267,0)</f>
        <v>0</v>
      </c>
      <c r="BI267" s="311">
        <f>IF(N267="nulová",J267,0)</f>
        <v>0</v>
      </c>
      <c r="BJ267" s="109" t="s">
        <v>25</v>
      </c>
      <c r="BK267" s="311">
        <f>ROUND(I267*H267,2)</f>
        <v>0</v>
      </c>
      <c r="BL267" s="109" t="s">
        <v>157</v>
      </c>
      <c r="BM267" s="109" t="s">
        <v>240</v>
      </c>
    </row>
    <row r="268" spans="2:65" s="137" customFormat="1" ht="144">
      <c r="B268" s="130"/>
      <c r="D268" s="312" t="s">
        <v>159</v>
      </c>
      <c r="F268" s="313" t="s">
        <v>241</v>
      </c>
      <c r="I268" s="9"/>
      <c r="L268" s="130"/>
      <c r="M268" s="314"/>
      <c r="N268" s="131"/>
      <c r="O268" s="131"/>
      <c r="P268" s="131"/>
      <c r="Q268" s="131"/>
      <c r="R268" s="131"/>
      <c r="S268" s="131"/>
      <c r="T268" s="179"/>
      <c r="AT268" s="109" t="s">
        <v>159</v>
      </c>
      <c r="AU268" s="109" t="s">
        <v>85</v>
      </c>
    </row>
    <row r="269" spans="2:65" s="316" customFormat="1">
      <c r="B269" s="315"/>
      <c r="D269" s="312" t="s">
        <v>161</v>
      </c>
      <c r="E269" s="324" t="s">
        <v>5</v>
      </c>
      <c r="F269" s="325" t="s">
        <v>242</v>
      </c>
      <c r="H269" s="326">
        <v>16.925999999999998</v>
      </c>
      <c r="I269" s="10"/>
      <c r="L269" s="315"/>
      <c r="M269" s="321"/>
      <c r="N269" s="322"/>
      <c r="O269" s="322"/>
      <c r="P269" s="322"/>
      <c r="Q269" s="322"/>
      <c r="R269" s="322"/>
      <c r="S269" s="322"/>
      <c r="T269" s="323"/>
      <c r="AT269" s="324" t="s">
        <v>161</v>
      </c>
      <c r="AU269" s="324" t="s">
        <v>85</v>
      </c>
      <c r="AV269" s="316" t="s">
        <v>85</v>
      </c>
      <c r="AW269" s="316" t="s">
        <v>40</v>
      </c>
      <c r="AX269" s="316" t="s">
        <v>77</v>
      </c>
      <c r="AY269" s="324" t="s">
        <v>150</v>
      </c>
    </row>
    <row r="270" spans="2:65" s="316" customFormat="1">
      <c r="B270" s="315"/>
      <c r="D270" s="312" t="s">
        <v>161</v>
      </c>
      <c r="E270" s="324" t="s">
        <v>5</v>
      </c>
      <c r="F270" s="325" t="s">
        <v>243</v>
      </c>
      <c r="H270" s="326">
        <v>57.246000000000002</v>
      </c>
      <c r="I270" s="10"/>
      <c r="L270" s="315"/>
      <c r="M270" s="321"/>
      <c r="N270" s="322"/>
      <c r="O270" s="322"/>
      <c r="P270" s="322"/>
      <c r="Q270" s="322"/>
      <c r="R270" s="322"/>
      <c r="S270" s="322"/>
      <c r="T270" s="323"/>
      <c r="AT270" s="324" t="s">
        <v>161</v>
      </c>
      <c r="AU270" s="324" t="s">
        <v>85</v>
      </c>
      <c r="AV270" s="316" t="s">
        <v>85</v>
      </c>
      <c r="AW270" s="316" t="s">
        <v>40</v>
      </c>
      <c r="AX270" s="316" t="s">
        <v>77</v>
      </c>
      <c r="AY270" s="324" t="s">
        <v>150</v>
      </c>
    </row>
    <row r="271" spans="2:65" s="316" customFormat="1">
      <c r="B271" s="315"/>
      <c r="D271" s="312" t="s">
        <v>161</v>
      </c>
      <c r="E271" s="324" t="s">
        <v>5</v>
      </c>
      <c r="F271" s="325" t="s">
        <v>244</v>
      </c>
      <c r="H271" s="326">
        <v>112.608</v>
      </c>
      <c r="I271" s="10"/>
      <c r="L271" s="315"/>
      <c r="M271" s="321"/>
      <c r="N271" s="322"/>
      <c r="O271" s="322"/>
      <c r="P271" s="322"/>
      <c r="Q271" s="322"/>
      <c r="R271" s="322"/>
      <c r="S271" s="322"/>
      <c r="T271" s="323"/>
      <c r="AT271" s="324" t="s">
        <v>161</v>
      </c>
      <c r="AU271" s="324" t="s">
        <v>85</v>
      </c>
      <c r="AV271" s="316" t="s">
        <v>85</v>
      </c>
      <c r="AW271" s="316" t="s">
        <v>40</v>
      </c>
      <c r="AX271" s="316" t="s">
        <v>77</v>
      </c>
      <c r="AY271" s="324" t="s">
        <v>150</v>
      </c>
    </row>
    <row r="272" spans="2:65" s="316" customFormat="1">
      <c r="B272" s="315"/>
      <c r="D272" s="312" t="s">
        <v>161</v>
      </c>
      <c r="E272" s="324" t="s">
        <v>5</v>
      </c>
      <c r="F272" s="325" t="s">
        <v>245</v>
      </c>
      <c r="H272" s="326">
        <v>271.7</v>
      </c>
      <c r="I272" s="10"/>
      <c r="L272" s="315"/>
      <c r="M272" s="321"/>
      <c r="N272" s="322"/>
      <c r="O272" s="322"/>
      <c r="P272" s="322"/>
      <c r="Q272" s="322"/>
      <c r="R272" s="322"/>
      <c r="S272" s="322"/>
      <c r="T272" s="323"/>
      <c r="AT272" s="324" t="s">
        <v>161</v>
      </c>
      <c r="AU272" s="324" t="s">
        <v>85</v>
      </c>
      <c r="AV272" s="316" t="s">
        <v>85</v>
      </c>
      <c r="AW272" s="316" t="s">
        <v>40</v>
      </c>
      <c r="AX272" s="316" t="s">
        <v>77</v>
      </c>
      <c r="AY272" s="324" t="s">
        <v>150</v>
      </c>
    </row>
    <row r="273" spans="2:51" s="316" customFormat="1">
      <c r="B273" s="315"/>
      <c r="D273" s="312" t="s">
        <v>161</v>
      </c>
      <c r="E273" s="324" t="s">
        <v>5</v>
      </c>
      <c r="F273" s="325" t="s">
        <v>246</v>
      </c>
      <c r="H273" s="326">
        <v>424.2</v>
      </c>
      <c r="I273" s="10"/>
      <c r="L273" s="315"/>
      <c r="M273" s="321"/>
      <c r="N273" s="322"/>
      <c r="O273" s="322"/>
      <c r="P273" s="322"/>
      <c r="Q273" s="322"/>
      <c r="R273" s="322"/>
      <c r="S273" s="322"/>
      <c r="T273" s="323"/>
      <c r="AT273" s="324" t="s">
        <v>161</v>
      </c>
      <c r="AU273" s="324" t="s">
        <v>85</v>
      </c>
      <c r="AV273" s="316" t="s">
        <v>85</v>
      </c>
      <c r="AW273" s="316" t="s">
        <v>40</v>
      </c>
      <c r="AX273" s="316" t="s">
        <v>77</v>
      </c>
      <c r="AY273" s="324" t="s">
        <v>150</v>
      </c>
    </row>
    <row r="274" spans="2:51" s="316" customFormat="1">
      <c r="B274" s="315"/>
      <c r="D274" s="312" t="s">
        <v>161</v>
      </c>
      <c r="E274" s="324" t="s">
        <v>5</v>
      </c>
      <c r="F274" s="325" t="s">
        <v>247</v>
      </c>
      <c r="H274" s="326">
        <v>77.72</v>
      </c>
      <c r="I274" s="10"/>
      <c r="L274" s="315"/>
      <c r="M274" s="321"/>
      <c r="N274" s="322"/>
      <c r="O274" s="322"/>
      <c r="P274" s="322"/>
      <c r="Q274" s="322"/>
      <c r="R274" s="322"/>
      <c r="S274" s="322"/>
      <c r="T274" s="323"/>
      <c r="AT274" s="324" t="s">
        <v>161</v>
      </c>
      <c r="AU274" s="324" t="s">
        <v>85</v>
      </c>
      <c r="AV274" s="316" t="s">
        <v>85</v>
      </c>
      <c r="AW274" s="316" t="s">
        <v>40</v>
      </c>
      <c r="AX274" s="316" t="s">
        <v>77</v>
      </c>
      <c r="AY274" s="324" t="s">
        <v>150</v>
      </c>
    </row>
    <row r="275" spans="2:51" s="316" customFormat="1">
      <c r="B275" s="315"/>
      <c r="D275" s="312" t="s">
        <v>161</v>
      </c>
      <c r="E275" s="324" t="s">
        <v>5</v>
      </c>
      <c r="F275" s="325" t="s">
        <v>248</v>
      </c>
      <c r="H275" s="326">
        <v>855.68</v>
      </c>
      <c r="I275" s="10"/>
      <c r="L275" s="315"/>
      <c r="M275" s="321"/>
      <c r="N275" s="322"/>
      <c r="O275" s="322"/>
      <c r="P275" s="322"/>
      <c r="Q275" s="322"/>
      <c r="R275" s="322"/>
      <c r="S275" s="322"/>
      <c r="T275" s="323"/>
      <c r="AT275" s="324" t="s">
        <v>161</v>
      </c>
      <c r="AU275" s="324" t="s">
        <v>85</v>
      </c>
      <c r="AV275" s="316" t="s">
        <v>85</v>
      </c>
      <c r="AW275" s="316" t="s">
        <v>40</v>
      </c>
      <c r="AX275" s="316" t="s">
        <v>77</v>
      </c>
      <c r="AY275" s="324" t="s">
        <v>150</v>
      </c>
    </row>
    <row r="276" spans="2:51" s="316" customFormat="1">
      <c r="B276" s="315"/>
      <c r="D276" s="312" t="s">
        <v>161</v>
      </c>
      <c r="E276" s="324" t="s">
        <v>5</v>
      </c>
      <c r="F276" s="325" t="s">
        <v>249</v>
      </c>
      <c r="H276" s="326">
        <v>1022.0069999999999</v>
      </c>
      <c r="I276" s="10"/>
      <c r="L276" s="315"/>
      <c r="M276" s="321"/>
      <c r="N276" s="322"/>
      <c r="O276" s="322"/>
      <c r="P276" s="322"/>
      <c r="Q276" s="322"/>
      <c r="R276" s="322"/>
      <c r="S276" s="322"/>
      <c r="T276" s="323"/>
      <c r="AT276" s="324" t="s">
        <v>161</v>
      </c>
      <c r="AU276" s="324" t="s">
        <v>85</v>
      </c>
      <c r="AV276" s="316" t="s">
        <v>85</v>
      </c>
      <c r="AW276" s="316" t="s">
        <v>40</v>
      </c>
      <c r="AX276" s="316" t="s">
        <v>77</v>
      </c>
      <c r="AY276" s="324" t="s">
        <v>150</v>
      </c>
    </row>
    <row r="277" spans="2:51" s="316" customFormat="1">
      <c r="B277" s="315"/>
      <c r="D277" s="312" t="s">
        <v>161</v>
      </c>
      <c r="E277" s="324" t="s">
        <v>5</v>
      </c>
      <c r="F277" s="325" t="s">
        <v>250</v>
      </c>
      <c r="H277" s="326">
        <v>162.155</v>
      </c>
      <c r="I277" s="10"/>
      <c r="L277" s="315"/>
      <c r="M277" s="321"/>
      <c r="N277" s="322"/>
      <c r="O277" s="322"/>
      <c r="P277" s="322"/>
      <c r="Q277" s="322"/>
      <c r="R277" s="322"/>
      <c r="S277" s="322"/>
      <c r="T277" s="323"/>
      <c r="AT277" s="324" t="s">
        <v>161</v>
      </c>
      <c r="AU277" s="324" t="s">
        <v>85</v>
      </c>
      <c r="AV277" s="316" t="s">
        <v>85</v>
      </c>
      <c r="AW277" s="316" t="s">
        <v>40</v>
      </c>
      <c r="AX277" s="316" t="s">
        <v>77</v>
      </c>
      <c r="AY277" s="324" t="s">
        <v>150</v>
      </c>
    </row>
    <row r="278" spans="2:51" s="316" customFormat="1">
      <c r="B278" s="315"/>
      <c r="D278" s="312" t="s">
        <v>161</v>
      </c>
      <c r="E278" s="324" t="s">
        <v>5</v>
      </c>
      <c r="F278" s="325" t="s">
        <v>251</v>
      </c>
      <c r="H278" s="326">
        <v>536.56799999999998</v>
      </c>
      <c r="I278" s="10"/>
      <c r="L278" s="315"/>
      <c r="M278" s="321"/>
      <c r="N278" s="322"/>
      <c r="O278" s="322"/>
      <c r="P278" s="322"/>
      <c r="Q278" s="322"/>
      <c r="R278" s="322"/>
      <c r="S278" s="322"/>
      <c r="T278" s="323"/>
      <c r="AT278" s="324" t="s">
        <v>161</v>
      </c>
      <c r="AU278" s="324" t="s">
        <v>85</v>
      </c>
      <c r="AV278" s="316" t="s">
        <v>85</v>
      </c>
      <c r="AW278" s="316" t="s">
        <v>40</v>
      </c>
      <c r="AX278" s="316" t="s">
        <v>77</v>
      </c>
      <c r="AY278" s="324" t="s">
        <v>150</v>
      </c>
    </row>
    <row r="279" spans="2:51" s="316" customFormat="1">
      <c r="B279" s="315"/>
      <c r="D279" s="312" t="s">
        <v>161</v>
      </c>
      <c r="E279" s="324" t="s">
        <v>5</v>
      </c>
      <c r="F279" s="325" t="s">
        <v>252</v>
      </c>
      <c r="H279" s="326">
        <v>509.70800000000003</v>
      </c>
      <c r="I279" s="10"/>
      <c r="L279" s="315"/>
      <c r="M279" s="321"/>
      <c r="N279" s="322"/>
      <c r="O279" s="322"/>
      <c r="P279" s="322"/>
      <c r="Q279" s="322"/>
      <c r="R279" s="322"/>
      <c r="S279" s="322"/>
      <c r="T279" s="323"/>
      <c r="AT279" s="324" t="s">
        <v>161</v>
      </c>
      <c r="AU279" s="324" t="s">
        <v>85</v>
      </c>
      <c r="AV279" s="316" t="s">
        <v>85</v>
      </c>
      <c r="AW279" s="316" t="s">
        <v>40</v>
      </c>
      <c r="AX279" s="316" t="s">
        <v>77</v>
      </c>
      <c r="AY279" s="324" t="s">
        <v>150</v>
      </c>
    </row>
    <row r="280" spans="2:51" s="316" customFormat="1">
      <c r="B280" s="315"/>
      <c r="D280" s="312" t="s">
        <v>161</v>
      </c>
      <c r="E280" s="324" t="s">
        <v>5</v>
      </c>
      <c r="F280" s="325" t="s">
        <v>253</v>
      </c>
      <c r="H280" s="326">
        <v>737.8</v>
      </c>
      <c r="I280" s="10"/>
      <c r="L280" s="315"/>
      <c r="M280" s="321"/>
      <c r="N280" s="322"/>
      <c r="O280" s="322"/>
      <c r="P280" s="322"/>
      <c r="Q280" s="322"/>
      <c r="R280" s="322"/>
      <c r="S280" s="322"/>
      <c r="T280" s="323"/>
      <c r="AT280" s="324" t="s">
        <v>161</v>
      </c>
      <c r="AU280" s="324" t="s">
        <v>85</v>
      </c>
      <c r="AV280" s="316" t="s">
        <v>85</v>
      </c>
      <c r="AW280" s="316" t="s">
        <v>40</v>
      </c>
      <c r="AX280" s="316" t="s">
        <v>77</v>
      </c>
      <c r="AY280" s="324" t="s">
        <v>150</v>
      </c>
    </row>
    <row r="281" spans="2:51" s="316" customFormat="1">
      <c r="B281" s="315"/>
      <c r="D281" s="312" t="s">
        <v>161</v>
      </c>
      <c r="E281" s="324" t="s">
        <v>5</v>
      </c>
      <c r="F281" s="325" t="s">
        <v>254</v>
      </c>
      <c r="H281" s="326">
        <v>159.22200000000001</v>
      </c>
      <c r="I281" s="10"/>
      <c r="L281" s="315"/>
      <c r="M281" s="321"/>
      <c r="N281" s="322"/>
      <c r="O281" s="322"/>
      <c r="P281" s="322"/>
      <c r="Q281" s="322"/>
      <c r="R281" s="322"/>
      <c r="S281" s="322"/>
      <c r="T281" s="323"/>
      <c r="AT281" s="324" t="s">
        <v>161</v>
      </c>
      <c r="AU281" s="324" t="s">
        <v>85</v>
      </c>
      <c r="AV281" s="316" t="s">
        <v>85</v>
      </c>
      <c r="AW281" s="316" t="s">
        <v>40</v>
      </c>
      <c r="AX281" s="316" t="s">
        <v>77</v>
      </c>
      <c r="AY281" s="324" t="s">
        <v>150</v>
      </c>
    </row>
    <row r="282" spans="2:51" s="316" customFormat="1">
      <c r="B282" s="315"/>
      <c r="D282" s="312" t="s">
        <v>161</v>
      </c>
      <c r="E282" s="324" t="s">
        <v>5</v>
      </c>
      <c r="F282" s="325" t="s">
        <v>255</v>
      </c>
      <c r="H282" s="326">
        <v>79.947000000000003</v>
      </c>
      <c r="I282" s="10"/>
      <c r="L282" s="315"/>
      <c r="M282" s="321"/>
      <c r="N282" s="322"/>
      <c r="O282" s="322"/>
      <c r="P282" s="322"/>
      <c r="Q282" s="322"/>
      <c r="R282" s="322"/>
      <c r="S282" s="322"/>
      <c r="T282" s="323"/>
      <c r="AT282" s="324" t="s">
        <v>161</v>
      </c>
      <c r="AU282" s="324" t="s">
        <v>85</v>
      </c>
      <c r="AV282" s="316" t="s">
        <v>85</v>
      </c>
      <c r="AW282" s="316" t="s">
        <v>40</v>
      </c>
      <c r="AX282" s="316" t="s">
        <v>77</v>
      </c>
      <c r="AY282" s="324" t="s">
        <v>150</v>
      </c>
    </row>
    <row r="283" spans="2:51" s="316" customFormat="1">
      <c r="B283" s="315"/>
      <c r="D283" s="312" t="s">
        <v>161</v>
      </c>
      <c r="E283" s="324" t="s">
        <v>5</v>
      </c>
      <c r="F283" s="325" t="s">
        <v>256</v>
      </c>
      <c r="H283" s="326">
        <v>118.151</v>
      </c>
      <c r="I283" s="10"/>
      <c r="L283" s="315"/>
      <c r="M283" s="321"/>
      <c r="N283" s="322"/>
      <c r="O283" s="322"/>
      <c r="P283" s="322"/>
      <c r="Q283" s="322"/>
      <c r="R283" s="322"/>
      <c r="S283" s="322"/>
      <c r="T283" s="323"/>
      <c r="AT283" s="324" t="s">
        <v>161</v>
      </c>
      <c r="AU283" s="324" t="s">
        <v>85</v>
      </c>
      <c r="AV283" s="316" t="s">
        <v>85</v>
      </c>
      <c r="AW283" s="316" t="s">
        <v>40</v>
      </c>
      <c r="AX283" s="316" t="s">
        <v>77</v>
      </c>
      <c r="AY283" s="324" t="s">
        <v>150</v>
      </c>
    </row>
    <row r="284" spans="2:51" s="316" customFormat="1">
      <c r="B284" s="315"/>
      <c r="D284" s="312" t="s">
        <v>161</v>
      </c>
      <c r="E284" s="324" t="s">
        <v>5</v>
      </c>
      <c r="F284" s="325" t="s">
        <v>257</v>
      </c>
      <c r="H284" s="326">
        <v>310.76499999999999</v>
      </c>
      <c r="I284" s="10"/>
      <c r="L284" s="315"/>
      <c r="M284" s="321"/>
      <c r="N284" s="322"/>
      <c r="O284" s="322"/>
      <c r="P284" s="322"/>
      <c r="Q284" s="322"/>
      <c r="R284" s="322"/>
      <c r="S284" s="322"/>
      <c r="T284" s="323"/>
      <c r="AT284" s="324" t="s">
        <v>161</v>
      </c>
      <c r="AU284" s="324" t="s">
        <v>85</v>
      </c>
      <c r="AV284" s="316" t="s">
        <v>85</v>
      </c>
      <c r="AW284" s="316" t="s">
        <v>40</v>
      </c>
      <c r="AX284" s="316" t="s">
        <v>77</v>
      </c>
      <c r="AY284" s="324" t="s">
        <v>150</v>
      </c>
    </row>
    <row r="285" spans="2:51" s="316" customFormat="1">
      <c r="B285" s="315"/>
      <c r="D285" s="312" t="s">
        <v>161</v>
      </c>
      <c r="E285" s="324" t="s">
        <v>5</v>
      </c>
      <c r="F285" s="325" t="s">
        <v>258</v>
      </c>
      <c r="H285" s="326">
        <v>144.536</v>
      </c>
      <c r="I285" s="10"/>
      <c r="L285" s="315"/>
      <c r="M285" s="321"/>
      <c r="N285" s="322"/>
      <c r="O285" s="322"/>
      <c r="P285" s="322"/>
      <c r="Q285" s="322"/>
      <c r="R285" s="322"/>
      <c r="S285" s="322"/>
      <c r="T285" s="323"/>
      <c r="AT285" s="324" t="s">
        <v>161</v>
      </c>
      <c r="AU285" s="324" t="s">
        <v>85</v>
      </c>
      <c r="AV285" s="316" t="s">
        <v>85</v>
      </c>
      <c r="AW285" s="316" t="s">
        <v>40</v>
      </c>
      <c r="AX285" s="316" t="s">
        <v>77</v>
      </c>
      <c r="AY285" s="324" t="s">
        <v>150</v>
      </c>
    </row>
    <row r="286" spans="2:51" s="316" customFormat="1">
      <c r="B286" s="315"/>
      <c r="D286" s="312" t="s">
        <v>161</v>
      </c>
      <c r="E286" s="324" t="s">
        <v>5</v>
      </c>
      <c r="F286" s="325" t="s">
        <v>259</v>
      </c>
      <c r="H286" s="326">
        <v>72.25</v>
      </c>
      <c r="I286" s="10"/>
      <c r="L286" s="315"/>
      <c r="M286" s="321"/>
      <c r="N286" s="322"/>
      <c r="O286" s="322"/>
      <c r="P286" s="322"/>
      <c r="Q286" s="322"/>
      <c r="R286" s="322"/>
      <c r="S286" s="322"/>
      <c r="T286" s="323"/>
      <c r="AT286" s="324" t="s">
        <v>161</v>
      </c>
      <c r="AU286" s="324" t="s">
        <v>85</v>
      </c>
      <c r="AV286" s="316" t="s">
        <v>85</v>
      </c>
      <c r="AW286" s="316" t="s">
        <v>40</v>
      </c>
      <c r="AX286" s="316" t="s">
        <v>77</v>
      </c>
      <c r="AY286" s="324" t="s">
        <v>150</v>
      </c>
    </row>
    <row r="287" spans="2:51" s="316" customFormat="1">
      <c r="B287" s="315"/>
      <c r="D287" s="312" t="s">
        <v>161</v>
      </c>
      <c r="E287" s="324" t="s">
        <v>5</v>
      </c>
      <c r="F287" s="325" t="s">
        <v>260</v>
      </c>
      <c r="H287" s="326">
        <v>671.2</v>
      </c>
      <c r="I287" s="10"/>
      <c r="L287" s="315"/>
      <c r="M287" s="321"/>
      <c r="N287" s="322"/>
      <c r="O287" s="322"/>
      <c r="P287" s="322"/>
      <c r="Q287" s="322"/>
      <c r="R287" s="322"/>
      <c r="S287" s="322"/>
      <c r="T287" s="323"/>
      <c r="AT287" s="324" t="s">
        <v>161</v>
      </c>
      <c r="AU287" s="324" t="s">
        <v>85</v>
      </c>
      <c r="AV287" s="316" t="s">
        <v>85</v>
      </c>
      <c r="AW287" s="316" t="s">
        <v>40</v>
      </c>
      <c r="AX287" s="316" t="s">
        <v>77</v>
      </c>
      <c r="AY287" s="324" t="s">
        <v>150</v>
      </c>
    </row>
    <row r="288" spans="2:51" s="316" customFormat="1">
      <c r="B288" s="315"/>
      <c r="D288" s="312" t="s">
        <v>161</v>
      </c>
      <c r="E288" s="324" t="s">
        <v>5</v>
      </c>
      <c r="F288" s="325" t="s">
        <v>261</v>
      </c>
      <c r="H288" s="326">
        <v>180.047</v>
      </c>
      <c r="I288" s="10"/>
      <c r="L288" s="315"/>
      <c r="M288" s="321"/>
      <c r="N288" s="322"/>
      <c r="O288" s="322"/>
      <c r="P288" s="322"/>
      <c r="Q288" s="322"/>
      <c r="R288" s="322"/>
      <c r="S288" s="322"/>
      <c r="T288" s="323"/>
      <c r="AT288" s="324" t="s">
        <v>161</v>
      </c>
      <c r="AU288" s="324" t="s">
        <v>85</v>
      </c>
      <c r="AV288" s="316" t="s">
        <v>85</v>
      </c>
      <c r="AW288" s="316" t="s">
        <v>40</v>
      </c>
      <c r="AX288" s="316" t="s">
        <v>77</v>
      </c>
      <c r="AY288" s="324" t="s">
        <v>150</v>
      </c>
    </row>
    <row r="289" spans="2:65" s="316" customFormat="1">
      <c r="B289" s="315"/>
      <c r="D289" s="312" t="s">
        <v>161</v>
      </c>
      <c r="E289" s="324" t="s">
        <v>5</v>
      </c>
      <c r="F289" s="325" t="s">
        <v>262</v>
      </c>
      <c r="H289" s="326">
        <v>48.923000000000002</v>
      </c>
      <c r="I289" s="10"/>
      <c r="L289" s="315"/>
      <c r="M289" s="321"/>
      <c r="N289" s="322"/>
      <c r="O289" s="322"/>
      <c r="P289" s="322"/>
      <c r="Q289" s="322"/>
      <c r="R289" s="322"/>
      <c r="S289" s="322"/>
      <c r="T289" s="323"/>
      <c r="AT289" s="324" t="s">
        <v>161</v>
      </c>
      <c r="AU289" s="324" t="s">
        <v>85</v>
      </c>
      <c r="AV289" s="316" t="s">
        <v>85</v>
      </c>
      <c r="AW289" s="316" t="s">
        <v>40</v>
      </c>
      <c r="AX289" s="316" t="s">
        <v>77</v>
      </c>
      <c r="AY289" s="324" t="s">
        <v>150</v>
      </c>
    </row>
    <row r="290" spans="2:65" s="316" customFormat="1">
      <c r="B290" s="315"/>
      <c r="D290" s="312" t="s">
        <v>161</v>
      </c>
      <c r="E290" s="324" t="s">
        <v>5</v>
      </c>
      <c r="F290" s="325" t="s">
        <v>263</v>
      </c>
      <c r="H290" s="326">
        <v>100.19799999999999</v>
      </c>
      <c r="I290" s="10"/>
      <c r="L290" s="315"/>
      <c r="M290" s="321"/>
      <c r="N290" s="322"/>
      <c r="O290" s="322"/>
      <c r="P290" s="322"/>
      <c r="Q290" s="322"/>
      <c r="R290" s="322"/>
      <c r="S290" s="322"/>
      <c r="T290" s="323"/>
      <c r="AT290" s="324" t="s">
        <v>161</v>
      </c>
      <c r="AU290" s="324" t="s">
        <v>85</v>
      </c>
      <c r="AV290" s="316" t="s">
        <v>85</v>
      </c>
      <c r="AW290" s="316" t="s">
        <v>40</v>
      </c>
      <c r="AX290" s="316" t="s">
        <v>77</v>
      </c>
      <c r="AY290" s="324" t="s">
        <v>150</v>
      </c>
    </row>
    <row r="291" spans="2:65" s="316" customFormat="1">
      <c r="B291" s="315"/>
      <c r="D291" s="312" t="s">
        <v>161</v>
      </c>
      <c r="E291" s="324" t="s">
        <v>5</v>
      </c>
      <c r="F291" s="325" t="s">
        <v>264</v>
      </c>
      <c r="H291" s="326">
        <v>122.536</v>
      </c>
      <c r="I291" s="10"/>
      <c r="L291" s="315"/>
      <c r="M291" s="321"/>
      <c r="N291" s="322"/>
      <c r="O291" s="322"/>
      <c r="P291" s="322"/>
      <c r="Q291" s="322"/>
      <c r="R291" s="322"/>
      <c r="S291" s="322"/>
      <c r="T291" s="323"/>
      <c r="AT291" s="324" t="s">
        <v>161</v>
      </c>
      <c r="AU291" s="324" t="s">
        <v>85</v>
      </c>
      <c r="AV291" s="316" t="s">
        <v>85</v>
      </c>
      <c r="AW291" s="316" t="s">
        <v>40</v>
      </c>
      <c r="AX291" s="316" t="s">
        <v>77</v>
      </c>
      <c r="AY291" s="324" t="s">
        <v>150</v>
      </c>
    </row>
    <row r="292" spans="2:65" s="316" customFormat="1">
      <c r="B292" s="315"/>
      <c r="D292" s="312" t="s">
        <v>161</v>
      </c>
      <c r="E292" s="324" t="s">
        <v>5</v>
      </c>
      <c r="F292" s="325" t="s">
        <v>265</v>
      </c>
      <c r="H292" s="326">
        <v>608.16</v>
      </c>
      <c r="I292" s="10"/>
      <c r="L292" s="315"/>
      <c r="M292" s="321"/>
      <c r="N292" s="322"/>
      <c r="O292" s="322"/>
      <c r="P292" s="322"/>
      <c r="Q292" s="322"/>
      <c r="R292" s="322"/>
      <c r="S292" s="322"/>
      <c r="T292" s="323"/>
      <c r="AT292" s="324" t="s">
        <v>161</v>
      </c>
      <c r="AU292" s="324" t="s">
        <v>85</v>
      </c>
      <c r="AV292" s="316" t="s">
        <v>85</v>
      </c>
      <c r="AW292" s="316" t="s">
        <v>40</v>
      </c>
      <c r="AX292" s="316" t="s">
        <v>77</v>
      </c>
      <c r="AY292" s="324" t="s">
        <v>150</v>
      </c>
    </row>
    <row r="293" spans="2:65" s="316" customFormat="1">
      <c r="B293" s="315"/>
      <c r="D293" s="312" t="s">
        <v>161</v>
      </c>
      <c r="E293" s="324" t="s">
        <v>5</v>
      </c>
      <c r="F293" s="325" t="s">
        <v>266</v>
      </c>
      <c r="H293" s="326">
        <v>154.72800000000001</v>
      </c>
      <c r="I293" s="10"/>
      <c r="L293" s="315"/>
      <c r="M293" s="321"/>
      <c r="N293" s="322"/>
      <c r="O293" s="322"/>
      <c r="P293" s="322"/>
      <c r="Q293" s="322"/>
      <c r="R293" s="322"/>
      <c r="S293" s="322"/>
      <c r="T293" s="323"/>
      <c r="AT293" s="324" t="s">
        <v>161</v>
      </c>
      <c r="AU293" s="324" t="s">
        <v>85</v>
      </c>
      <c r="AV293" s="316" t="s">
        <v>85</v>
      </c>
      <c r="AW293" s="316" t="s">
        <v>40</v>
      </c>
      <c r="AX293" s="316" t="s">
        <v>77</v>
      </c>
      <c r="AY293" s="324" t="s">
        <v>150</v>
      </c>
    </row>
    <row r="294" spans="2:65" s="316" customFormat="1">
      <c r="B294" s="315"/>
      <c r="D294" s="312" t="s">
        <v>161</v>
      </c>
      <c r="E294" s="324" t="s">
        <v>5</v>
      </c>
      <c r="F294" s="325" t="s">
        <v>267</v>
      </c>
      <c r="H294" s="326">
        <v>369.29700000000003</v>
      </c>
      <c r="I294" s="10"/>
      <c r="L294" s="315"/>
      <c r="M294" s="321"/>
      <c r="N294" s="322"/>
      <c r="O294" s="322"/>
      <c r="P294" s="322"/>
      <c r="Q294" s="322"/>
      <c r="R294" s="322"/>
      <c r="S294" s="322"/>
      <c r="T294" s="323"/>
      <c r="AT294" s="324" t="s">
        <v>161</v>
      </c>
      <c r="AU294" s="324" t="s">
        <v>85</v>
      </c>
      <c r="AV294" s="316" t="s">
        <v>85</v>
      </c>
      <c r="AW294" s="316" t="s">
        <v>40</v>
      </c>
      <c r="AX294" s="316" t="s">
        <v>77</v>
      </c>
      <c r="AY294" s="324" t="s">
        <v>150</v>
      </c>
    </row>
    <row r="295" spans="2:65" s="316" customFormat="1">
      <c r="B295" s="315"/>
      <c r="D295" s="312" t="s">
        <v>161</v>
      </c>
      <c r="E295" s="324" t="s">
        <v>5</v>
      </c>
      <c r="F295" s="325" t="s">
        <v>268</v>
      </c>
      <c r="H295" s="326">
        <v>324.12</v>
      </c>
      <c r="I295" s="10"/>
      <c r="L295" s="315"/>
      <c r="M295" s="321"/>
      <c r="N295" s="322"/>
      <c r="O295" s="322"/>
      <c r="P295" s="322"/>
      <c r="Q295" s="322"/>
      <c r="R295" s="322"/>
      <c r="S295" s="322"/>
      <c r="T295" s="323"/>
      <c r="AT295" s="324" t="s">
        <v>161</v>
      </c>
      <c r="AU295" s="324" t="s">
        <v>85</v>
      </c>
      <c r="AV295" s="316" t="s">
        <v>85</v>
      </c>
      <c r="AW295" s="316" t="s">
        <v>40</v>
      </c>
      <c r="AX295" s="316" t="s">
        <v>77</v>
      </c>
      <c r="AY295" s="324" t="s">
        <v>150</v>
      </c>
    </row>
    <row r="296" spans="2:65" s="316" customFormat="1">
      <c r="B296" s="315"/>
      <c r="D296" s="312" t="s">
        <v>161</v>
      </c>
      <c r="E296" s="324" t="s">
        <v>5</v>
      </c>
      <c r="F296" s="325" t="s">
        <v>269</v>
      </c>
      <c r="H296" s="326">
        <v>18.428000000000001</v>
      </c>
      <c r="I296" s="10"/>
      <c r="L296" s="315"/>
      <c r="M296" s="321"/>
      <c r="N296" s="322"/>
      <c r="O296" s="322"/>
      <c r="P296" s="322"/>
      <c r="Q296" s="322"/>
      <c r="R296" s="322"/>
      <c r="S296" s="322"/>
      <c r="T296" s="323"/>
      <c r="AT296" s="324" t="s">
        <v>161</v>
      </c>
      <c r="AU296" s="324" t="s">
        <v>85</v>
      </c>
      <c r="AV296" s="316" t="s">
        <v>85</v>
      </c>
      <c r="AW296" s="316" t="s">
        <v>40</v>
      </c>
      <c r="AX296" s="316" t="s">
        <v>77</v>
      </c>
      <c r="AY296" s="324" t="s">
        <v>150</v>
      </c>
    </row>
    <row r="297" spans="2:65" s="316" customFormat="1">
      <c r="B297" s="315"/>
      <c r="D297" s="312" t="s">
        <v>161</v>
      </c>
      <c r="E297" s="324" t="s">
        <v>5</v>
      </c>
      <c r="F297" s="325" t="s">
        <v>270</v>
      </c>
      <c r="H297" s="326">
        <v>38.76</v>
      </c>
      <c r="I297" s="10"/>
      <c r="L297" s="315"/>
      <c r="M297" s="321"/>
      <c r="N297" s="322"/>
      <c r="O297" s="322"/>
      <c r="P297" s="322"/>
      <c r="Q297" s="322"/>
      <c r="R297" s="322"/>
      <c r="S297" s="322"/>
      <c r="T297" s="323"/>
      <c r="AT297" s="324" t="s">
        <v>161</v>
      </c>
      <c r="AU297" s="324" t="s">
        <v>85</v>
      </c>
      <c r="AV297" s="316" t="s">
        <v>85</v>
      </c>
      <c r="AW297" s="316" t="s">
        <v>40</v>
      </c>
      <c r="AX297" s="316" t="s">
        <v>77</v>
      </c>
      <c r="AY297" s="324" t="s">
        <v>150</v>
      </c>
    </row>
    <row r="298" spans="2:65" s="316" customFormat="1">
      <c r="B298" s="315"/>
      <c r="D298" s="312" t="s">
        <v>161</v>
      </c>
      <c r="E298" s="324" t="s">
        <v>5</v>
      </c>
      <c r="F298" s="325" t="s">
        <v>271</v>
      </c>
      <c r="H298" s="326">
        <v>112.42400000000001</v>
      </c>
      <c r="I298" s="10"/>
      <c r="L298" s="315"/>
      <c r="M298" s="321"/>
      <c r="N298" s="322"/>
      <c r="O298" s="322"/>
      <c r="P298" s="322"/>
      <c r="Q298" s="322"/>
      <c r="R298" s="322"/>
      <c r="S298" s="322"/>
      <c r="T298" s="323"/>
      <c r="AT298" s="324" t="s">
        <v>161</v>
      </c>
      <c r="AU298" s="324" t="s">
        <v>85</v>
      </c>
      <c r="AV298" s="316" t="s">
        <v>85</v>
      </c>
      <c r="AW298" s="316" t="s">
        <v>40</v>
      </c>
      <c r="AX298" s="316" t="s">
        <v>77</v>
      </c>
      <c r="AY298" s="324" t="s">
        <v>150</v>
      </c>
    </row>
    <row r="299" spans="2:65" s="316" customFormat="1">
      <c r="B299" s="315"/>
      <c r="D299" s="312" t="s">
        <v>161</v>
      </c>
      <c r="E299" s="324" t="s">
        <v>5</v>
      </c>
      <c r="F299" s="325" t="s">
        <v>272</v>
      </c>
      <c r="H299" s="326">
        <v>176.43600000000001</v>
      </c>
      <c r="I299" s="10"/>
      <c r="L299" s="315"/>
      <c r="M299" s="321"/>
      <c r="N299" s="322"/>
      <c r="O299" s="322"/>
      <c r="P299" s="322"/>
      <c r="Q299" s="322"/>
      <c r="R299" s="322"/>
      <c r="S299" s="322"/>
      <c r="T299" s="323"/>
      <c r="AT299" s="324" t="s">
        <v>161</v>
      </c>
      <c r="AU299" s="324" t="s">
        <v>85</v>
      </c>
      <c r="AV299" s="316" t="s">
        <v>85</v>
      </c>
      <c r="AW299" s="316" t="s">
        <v>40</v>
      </c>
      <c r="AX299" s="316" t="s">
        <v>77</v>
      </c>
      <c r="AY299" s="324" t="s">
        <v>150</v>
      </c>
    </row>
    <row r="300" spans="2:65" s="316" customFormat="1">
      <c r="B300" s="315"/>
      <c r="D300" s="312" t="s">
        <v>161</v>
      </c>
      <c r="E300" s="324" t="s">
        <v>5</v>
      </c>
      <c r="F300" s="325" t="s">
        <v>273</v>
      </c>
      <c r="H300" s="326">
        <v>84.233999999999995</v>
      </c>
      <c r="I300" s="10"/>
      <c r="L300" s="315"/>
      <c r="M300" s="321"/>
      <c r="N300" s="322"/>
      <c r="O300" s="322"/>
      <c r="P300" s="322"/>
      <c r="Q300" s="322"/>
      <c r="R300" s="322"/>
      <c r="S300" s="322"/>
      <c r="T300" s="323"/>
      <c r="AT300" s="324" t="s">
        <v>161</v>
      </c>
      <c r="AU300" s="324" t="s">
        <v>85</v>
      </c>
      <c r="AV300" s="316" t="s">
        <v>85</v>
      </c>
      <c r="AW300" s="316" t="s">
        <v>40</v>
      </c>
      <c r="AX300" s="316" t="s">
        <v>77</v>
      </c>
      <c r="AY300" s="324" t="s">
        <v>150</v>
      </c>
    </row>
    <row r="301" spans="2:65" s="316" customFormat="1">
      <c r="B301" s="315"/>
      <c r="D301" s="312" t="s">
        <v>161</v>
      </c>
      <c r="E301" s="324" t="s">
        <v>5</v>
      </c>
      <c r="F301" s="325" t="s">
        <v>274</v>
      </c>
      <c r="H301" s="326">
        <v>24.515999999999998</v>
      </c>
      <c r="I301" s="10"/>
      <c r="L301" s="315"/>
      <c r="M301" s="321"/>
      <c r="N301" s="322"/>
      <c r="O301" s="322"/>
      <c r="P301" s="322"/>
      <c r="Q301" s="322"/>
      <c r="R301" s="322"/>
      <c r="S301" s="322"/>
      <c r="T301" s="323"/>
      <c r="AT301" s="324" t="s">
        <v>161</v>
      </c>
      <c r="AU301" s="324" t="s">
        <v>85</v>
      </c>
      <c r="AV301" s="316" t="s">
        <v>85</v>
      </c>
      <c r="AW301" s="316" t="s">
        <v>40</v>
      </c>
      <c r="AX301" s="316" t="s">
        <v>77</v>
      </c>
      <c r="AY301" s="324" t="s">
        <v>150</v>
      </c>
    </row>
    <row r="302" spans="2:65" s="316" customFormat="1">
      <c r="B302" s="315"/>
      <c r="D302" s="312" t="s">
        <v>161</v>
      </c>
      <c r="E302" s="324" t="s">
        <v>5</v>
      </c>
      <c r="F302" s="325" t="s">
        <v>275</v>
      </c>
      <c r="H302" s="326">
        <v>-1252.3130000000001</v>
      </c>
      <c r="I302" s="10"/>
      <c r="L302" s="315"/>
      <c r="M302" s="321"/>
      <c r="N302" s="322"/>
      <c r="O302" s="322"/>
      <c r="P302" s="322"/>
      <c r="Q302" s="322"/>
      <c r="R302" s="322"/>
      <c r="S302" s="322"/>
      <c r="T302" s="323"/>
      <c r="AT302" s="324" t="s">
        <v>161</v>
      </c>
      <c r="AU302" s="324" t="s">
        <v>85</v>
      </c>
      <c r="AV302" s="316" t="s">
        <v>85</v>
      </c>
      <c r="AW302" s="316" t="s">
        <v>40</v>
      </c>
      <c r="AX302" s="316" t="s">
        <v>77</v>
      </c>
      <c r="AY302" s="324" t="s">
        <v>150</v>
      </c>
    </row>
    <row r="303" spans="2:65" s="328" customFormat="1">
      <c r="B303" s="327"/>
      <c r="D303" s="317" t="s">
        <v>161</v>
      </c>
      <c r="E303" s="336" t="s">
        <v>5</v>
      </c>
      <c r="F303" s="337" t="s">
        <v>224</v>
      </c>
      <c r="H303" s="338">
        <v>7450.8829999999998</v>
      </c>
      <c r="I303" s="11"/>
      <c r="L303" s="327"/>
      <c r="M303" s="332"/>
      <c r="N303" s="333"/>
      <c r="O303" s="333"/>
      <c r="P303" s="333"/>
      <c r="Q303" s="333"/>
      <c r="R303" s="333"/>
      <c r="S303" s="333"/>
      <c r="T303" s="334"/>
      <c r="AT303" s="335" t="s">
        <v>161</v>
      </c>
      <c r="AU303" s="335" t="s">
        <v>85</v>
      </c>
      <c r="AV303" s="328" t="s">
        <v>157</v>
      </c>
      <c r="AW303" s="328" t="s">
        <v>40</v>
      </c>
      <c r="AX303" s="328" t="s">
        <v>25</v>
      </c>
      <c r="AY303" s="335" t="s">
        <v>150</v>
      </c>
    </row>
    <row r="304" spans="2:65" s="137" customFormat="1" ht="31.5" customHeight="1">
      <c r="B304" s="130"/>
      <c r="C304" s="302" t="s">
        <v>276</v>
      </c>
      <c r="D304" s="302" t="s">
        <v>152</v>
      </c>
      <c r="E304" s="303" t="s">
        <v>277</v>
      </c>
      <c r="F304" s="93" t="s">
        <v>278</v>
      </c>
      <c r="G304" s="304" t="s">
        <v>155</v>
      </c>
      <c r="H304" s="305">
        <v>1252.3130000000001</v>
      </c>
      <c r="I304" s="8"/>
      <c r="J304" s="306">
        <f>ROUND(I304*H304,2)</f>
        <v>0</v>
      </c>
      <c r="K304" s="93" t="s">
        <v>156</v>
      </c>
      <c r="L304" s="130"/>
      <c r="M304" s="307" t="s">
        <v>5</v>
      </c>
      <c r="N304" s="308" t="s">
        <v>48</v>
      </c>
      <c r="O304" s="131"/>
      <c r="P304" s="309">
        <f>O304*H304</f>
        <v>0</v>
      </c>
      <c r="Q304" s="309">
        <v>8.4999999999999995E-4</v>
      </c>
      <c r="R304" s="309">
        <f>Q304*H304</f>
        <v>1.0644660500000001</v>
      </c>
      <c r="S304" s="309">
        <v>0</v>
      </c>
      <c r="T304" s="310">
        <f>S304*H304</f>
        <v>0</v>
      </c>
      <c r="AR304" s="109" t="s">
        <v>157</v>
      </c>
      <c r="AT304" s="109" t="s">
        <v>152</v>
      </c>
      <c r="AU304" s="109" t="s">
        <v>85</v>
      </c>
      <c r="AY304" s="109" t="s">
        <v>150</v>
      </c>
      <c r="BE304" s="311">
        <f>IF(N304="základní",J304,0)</f>
        <v>0</v>
      </c>
      <c r="BF304" s="311">
        <f>IF(N304="snížená",J304,0)</f>
        <v>0</v>
      </c>
      <c r="BG304" s="311">
        <f>IF(N304="zákl. přenesená",J304,0)</f>
        <v>0</v>
      </c>
      <c r="BH304" s="311">
        <f>IF(N304="sníž. přenesená",J304,0)</f>
        <v>0</v>
      </c>
      <c r="BI304" s="311">
        <f>IF(N304="nulová",J304,0)</f>
        <v>0</v>
      </c>
      <c r="BJ304" s="109" t="s">
        <v>25</v>
      </c>
      <c r="BK304" s="311">
        <f>ROUND(I304*H304,2)</f>
        <v>0</v>
      </c>
      <c r="BL304" s="109" t="s">
        <v>157</v>
      </c>
      <c r="BM304" s="109" t="s">
        <v>279</v>
      </c>
    </row>
    <row r="305" spans="2:65" s="137" customFormat="1" ht="144">
      <c r="B305" s="130"/>
      <c r="D305" s="312" t="s">
        <v>159</v>
      </c>
      <c r="F305" s="313" t="s">
        <v>241</v>
      </c>
      <c r="I305" s="9"/>
      <c r="L305" s="130"/>
      <c r="M305" s="314"/>
      <c r="N305" s="131"/>
      <c r="O305" s="131"/>
      <c r="P305" s="131"/>
      <c r="Q305" s="131"/>
      <c r="R305" s="131"/>
      <c r="S305" s="131"/>
      <c r="T305" s="179"/>
      <c r="AT305" s="109" t="s">
        <v>159</v>
      </c>
      <c r="AU305" s="109" t="s">
        <v>85</v>
      </c>
    </row>
    <row r="306" spans="2:65" s="316" customFormat="1">
      <c r="B306" s="315"/>
      <c r="D306" s="312" t="s">
        <v>161</v>
      </c>
      <c r="E306" s="324" t="s">
        <v>5</v>
      </c>
      <c r="F306" s="325" t="s">
        <v>255</v>
      </c>
      <c r="H306" s="326">
        <v>79.947000000000003</v>
      </c>
      <c r="I306" s="10"/>
      <c r="L306" s="315"/>
      <c r="M306" s="321"/>
      <c r="N306" s="322"/>
      <c r="O306" s="322"/>
      <c r="P306" s="322"/>
      <c r="Q306" s="322"/>
      <c r="R306" s="322"/>
      <c r="S306" s="322"/>
      <c r="T306" s="323"/>
      <c r="AT306" s="324" t="s">
        <v>161</v>
      </c>
      <c r="AU306" s="324" t="s">
        <v>85</v>
      </c>
      <c r="AV306" s="316" t="s">
        <v>85</v>
      </c>
      <c r="AW306" s="316" t="s">
        <v>40</v>
      </c>
      <c r="AX306" s="316" t="s">
        <v>77</v>
      </c>
      <c r="AY306" s="324" t="s">
        <v>150</v>
      </c>
    </row>
    <row r="307" spans="2:65" s="316" customFormat="1">
      <c r="B307" s="315"/>
      <c r="D307" s="312" t="s">
        <v>161</v>
      </c>
      <c r="E307" s="324" t="s">
        <v>5</v>
      </c>
      <c r="F307" s="325" t="s">
        <v>256</v>
      </c>
      <c r="H307" s="326">
        <v>118.151</v>
      </c>
      <c r="I307" s="10"/>
      <c r="L307" s="315"/>
      <c r="M307" s="321"/>
      <c r="N307" s="322"/>
      <c r="O307" s="322"/>
      <c r="P307" s="322"/>
      <c r="Q307" s="322"/>
      <c r="R307" s="322"/>
      <c r="S307" s="322"/>
      <c r="T307" s="323"/>
      <c r="AT307" s="324" t="s">
        <v>161</v>
      </c>
      <c r="AU307" s="324" t="s">
        <v>85</v>
      </c>
      <c r="AV307" s="316" t="s">
        <v>85</v>
      </c>
      <c r="AW307" s="316" t="s">
        <v>40</v>
      </c>
      <c r="AX307" s="316" t="s">
        <v>77</v>
      </c>
      <c r="AY307" s="324" t="s">
        <v>150</v>
      </c>
    </row>
    <row r="308" spans="2:65" s="316" customFormat="1">
      <c r="B308" s="315"/>
      <c r="D308" s="312" t="s">
        <v>161</v>
      </c>
      <c r="E308" s="324" t="s">
        <v>5</v>
      </c>
      <c r="F308" s="325" t="s">
        <v>257</v>
      </c>
      <c r="H308" s="326">
        <v>310.76499999999999</v>
      </c>
      <c r="I308" s="10"/>
      <c r="L308" s="315"/>
      <c r="M308" s="321"/>
      <c r="N308" s="322"/>
      <c r="O308" s="322"/>
      <c r="P308" s="322"/>
      <c r="Q308" s="322"/>
      <c r="R308" s="322"/>
      <c r="S308" s="322"/>
      <c r="T308" s="323"/>
      <c r="AT308" s="324" t="s">
        <v>161</v>
      </c>
      <c r="AU308" s="324" t="s">
        <v>85</v>
      </c>
      <c r="AV308" s="316" t="s">
        <v>85</v>
      </c>
      <c r="AW308" s="316" t="s">
        <v>40</v>
      </c>
      <c r="AX308" s="316" t="s">
        <v>77</v>
      </c>
      <c r="AY308" s="324" t="s">
        <v>150</v>
      </c>
    </row>
    <row r="309" spans="2:65" s="316" customFormat="1">
      <c r="B309" s="315"/>
      <c r="D309" s="312" t="s">
        <v>161</v>
      </c>
      <c r="E309" s="324" t="s">
        <v>5</v>
      </c>
      <c r="F309" s="325" t="s">
        <v>259</v>
      </c>
      <c r="H309" s="326">
        <v>72.25</v>
      </c>
      <c r="I309" s="10"/>
      <c r="L309" s="315"/>
      <c r="M309" s="321"/>
      <c r="N309" s="322"/>
      <c r="O309" s="322"/>
      <c r="P309" s="322"/>
      <c r="Q309" s="322"/>
      <c r="R309" s="322"/>
      <c r="S309" s="322"/>
      <c r="T309" s="323"/>
      <c r="AT309" s="324" t="s">
        <v>161</v>
      </c>
      <c r="AU309" s="324" t="s">
        <v>85</v>
      </c>
      <c r="AV309" s="316" t="s">
        <v>85</v>
      </c>
      <c r="AW309" s="316" t="s">
        <v>40</v>
      </c>
      <c r="AX309" s="316" t="s">
        <v>77</v>
      </c>
      <c r="AY309" s="324" t="s">
        <v>150</v>
      </c>
    </row>
    <row r="310" spans="2:65" s="316" customFormat="1">
      <c r="B310" s="315"/>
      <c r="D310" s="312" t="s">
        <v>161</v>
      </c>
      <c r="E310" s="324" t="s">
        <v>5</v>
      </c>
      <c r="F310" s="325" t="s">
        <v>260</v>
      </c>
      <c r="H310" s="326">
        <v>671.2</v>
      </c>
      <c r="I310" s="10"/>
      <c r="L310" s="315"/>
      <c r="M310" s="321"/>
      <c r="N310" s="322"/>
      <c r="O310" s="322"/>
      <c r="P310" s="322"/>
      <c r="Q310" s="322"/>
      <c r="R310" s="322"/>
      <c r="S310" s="322"/>
      <c r="T310" s="323"/>
      <c r="AT310" s="324" t="s">
        <v>161</v>
      </c>
      <c r="AU310" s="324" t="s">
        <v>85</v>
      </c>
      <c r="AV310" s="316" t="s">
        <v>85</v>
      </c>
      <c r="AW310" s="316" t="s">
        <v>40</v>
      </c>
      <c r="AX310" s="316" t="s">
        <v>77</v>
      </c>
      <c r="AY310" s="324" t="s">
        <v>150</v>
      </c>
    </row>
    <row r="311" spans="2:65" s="328" customFormat="1">
      <c r="B311" s="327"/>
      <c r="D311" s="317" t="s">
        <v>161</v>
      </c>
      <c r="E311" s="336" t="s">
        <v>5</v>
      </c>
      <c r="F311" s="337" t="s">
        <v>224</v>
      </c>
      <c r="H311" s="338">
        <v>1252.3130000000001</v>
      </c>
      <c r="I311" s="11"/>
      <c r="L311" s="327"/>
      <c r="M311" s="332"/>
      <c r="N311" s="333"/>
      <c r="O311" s="333"/>
      <c r="P311" s="333"/>
      <c r="Q311" s="333"/>
      <c r="R311" s="333"/>
      <c r="S311" s="333"/>
      <c r="T311" s="334"/>
      <c r="AT311" s="335" t="s">
        <v>161</v>
      </c>
      <c r="AU311" s="335" t="s">
        <v>85</v>
      </c>
      <c r="AV311" s="328" t="s">
        <v>157</v>
      </c>
      <c r="AW311" s="328" t="s">
        <v>40</v>
      </c>
      <c r="AX311" s="328" t="s">
        <v>25</v>
      </c>
      <c r="AY311" s="335" t="s">
        <v>150</v>
      </c>
    </row>
    <row r="312" spans="2:65" s="137" customFormat="1" ht="31.5" customHeight="1">
      <c r="B312" s="130"/>
      <c r="C312" s="302" t="s">
        <v>280</v>
      </c>
      <c r="D312" s="302" t="s">
        <v>152</v>
      </c>
      <c r="E312" s="303" t="s">
        <v>281</v>
      </c>
      <c r="F312" s="93" t="s">
        <v>282</v>
      </c>
      <c r="G312" s="304" t="s">
        <v>155</v>
      </c>
      <c r="H312" s="305">
        <v>7450.8829999999998</v>
      </c>
      <c r="I312" s="8"/>
      <c r="J312" s="306">
        <f>ROUND(I312*H312,2)</f>
        <v>0</v>
      </c>
      <c r="K312" s="93" t="s">
        <v>156</v>
      </c>
      <c r="L312" s="130"/>
      <c r="M312" s="307" t="s">
        <v>5</v>
      </c>
      <c r="N312" s="308" t="s">
        <v>48</v>
      </c>
      <c r="O312" s="131"/>
      <c r="P312" s="309">
        <f>O312*H312</f>
        <v>0</v>
      </c>
      <c r="Q312" s="309">
        <v>0</v>
      </c>
      <c r="R312" s="309">
        <f>Q312*H312</f>
        <v>0</v>
      </c>
      <c r="S312" s="309">
        <v>0</v>
      </c>
      <c r="T312" s="310">
        <f>S312*H312</f>
        <v>0</v>
      </c>
      <c r="AR312" s="109" t="s">
        <v>157</v>
      </c>
      <c r="AT312" s="109" t="s">
        <v>152</v>
      </c>
      <c r="AU312" s="109" t="s">
        <v>85</v>
      </c>
      <c r="AY312" s="109" t="s">
        <v>150</v>
      </c>
      <c r="BE312" s="311">
        <f>IF(N312="základní",J312,0)</f>
        <v>0</v>
      </c>
      <c r="BF312" s="311">
        <f>IF(N312="snížená",J312,0)</f>
        <v>0</v>
      </c>
      <c r="BG312" s="311">
        <f>IF(N312="zákl. přenesená",J312,0)</f>
        <v>0</v>
      </c>
      <c r="BH312" s="311">
        <f>IF(N312="sníž. přenesená",J312,0)</f>
        <v>0</v>
      </c>
      <c r="BI312" s="311">
        <f>IF(N312="nulová",J312,0)</f>
        <v>0</v>
      </c>
      <c r="BJ312" s="109" t="s">
        <v>25</v>
      </c>
      <c r="BK312" s="311">
        <f>ROUND(I312*H312,2)</f>
        <v>0</v>
      </c>
      <c r="BL312" s="109" t="s">
        <v>157</v>
      </c>
      <c r="BM312" s="109" t="s">
        <v>283</v>
      </c>
    </row>
    <row r="313" spans="2:65" s="316" customFormat="1">
      <c r="B313" s="315"/>
      <c r="D313" s="312" t="s">
        <v>161</v>
      </c>
      <c r="E313" s="324" t="s">
        <v>5</v>
      </c>
      <c r="F313" s="325" t="s">
        <v>242</v>
      </c>
      <c r="H313" s="326">
        <v>16.925999999999998</v>
      </c>
      <c r="I313" s="10"/>
      <c r="L313" s="315"/>
      <c r="M313" s="321"/>
      <c r="N313" s="322"/>
      <c r="O313" s="322"/>
      <c r="P313" s="322"/>
      <c r="Q313" s="322"/>
      <c r="R313" s="322"/>
      <c r="S313" s="322"/>
      <c r="T313" s="323"/>
      <c r="AT313" s="324" t="s">
        <v>161</v>
      </c>
      <c r="AU313" s="324" t="s">
        <v>85</v>
      </c>
      <c r="AV313" s="316" t="s">
        <v>85</v>
      </c>
      <c r="AW313" s="316" t="s">
        <v>40</v>
      </c>
      <c r="AX313" s="316" t="s">
        <v>77</v>
      </c>
      <c r="AY313" s="324" t="s">
        <v>150</v>
      </c>
    </row>
    <row r="314" spans="2:65" s="316" customFormat="1">
      <c r="B314" s="315"/>
      <c r="D314" s="312" t="s">
        <v>161</v>
      </c>
      <c r="E314" s="324" t="s">
        <v>5</v>
      </c>
      <c r="F314" s="325" t="s">
        <v>243</v>
      </c>
      <c r="H314" s="326">
        <v>57.246000000000002</v>
      </c>
      <c r="I314" s="10"/>
      <c r="L314" s="315"/>
      <c r="M314" s="321"/>
      <c r="N314" s="322"/>
      <c r="O314" s="322"/>
      <c r="P314" s="322"/>
      <c r="Q314" s="322"/>
      <c r="R314" s="322"/>
      <c r="S314" s="322"/>
      <c r="T314" s="323"/>
      <c r="AT314" s="324" t="s">
        <v>161</v>
      </c>
      <c r="AU314" s="324" t="s">
        <v>85</v>
      </c>
      <c r="AV314" s="316" t="s">
        <v>85</v>
      </c>
      <c r="AW314" s="316" t="s">
        <v>40</v>
      </c>
      <c r="AX314" s="316" t="s">
        <v>77</v>
      </c>
      <c r="AY314" s="324" t="s">
        <v>150</v>
      </c>
    </row>
    <row r="315" spans="2:65" s="316" customFormat="1">
      <c r="B315" s="315"/>
      <c r="D315" s="312" t="s">
        <v>161</v>
      </c>
      <c r="E315" s="324" t="s">
        <v>5</v>
      </c>
      <c r="F315" s="325" t="s">
        <v>244</v>
      </c>
      <c r="H315" s="326">
        <v>112.608</v>
      </c>
      <c r="I315" s="10"/>
      <c r="L315" s="315"/>
      <c r="M315" s="321"/>
      <c r="N315" s="322"/>
      <c r="O315" s="322"/>
      <c r="P315" s="322"/>
      <c r="Q315" s="322"/>
      <c r="R315" s="322"/>
      <c r="S315" s="322"/>
      <c r="T315" s="323"/>
      <c r="AT315" s="324" t="s">
        <v>161</v>
      </c>
      <c r="AU315" s="324" t="s">
        <v>85</v>
      </c>
      <c r="AV315" s="316" t="s">
        <v>85</v>
      </c>
      <c r="AW315" s="316" t="s">
        <v>40</v>
      </c>
      <c r="AX315" s="316" t="s">
        <v>77</v>
      </c>
      <c r="AY315" s="324" t="s">
        <v>150</v>
      </c>
    </row>
    <row r="316" spans="2:65" s="316" customFormat="1">
      <c r="B316" s="315"/>
      <c r="D316" s="312" t="s">
        <v>161</v>
      </c>
      <c r="E316" s="324" t="s">
        <v>5</v>
      </c>
      <c r="F316" s="325" t="s">
        <v>245</v>
      </c>
      <c r="H316" s="326">
        <v>271.7</v>
      </c>
      <c r="I316" s="10"/>
      <c r="L316" s="315"/>
      <c r="M316" s="321"/>
      <c r="N316" s="322"/>
      <c r="O316" s="322"/>
      <c r="P316" s="322"/>
      <c r="Q316" s="322"/>
      <c r="R316" s="322"/>
      <c r="S316" s="322"/>
      <c r="T316" s="323"/>
      <c r="AT316" s="324" t="s">
        <v>161</v>
      </c>
      <c r="AU316" s="324" t="s">
        <v>85</v>
      </c>
      <c r="AV316" s="316" t="s">
        <v>85</v>
      </c>
      <c r="AW316" s="316" t="s">
        <v>40</v>
      </c>
      <c r="AX316" s="316" t="s">
        <v>77</v>
      </c>
      <c r="AY316" s="324" t="s">
        <v>150</v>
      </c>
    </row>
    <row r="317" spans="2:65" s="316" customFormat="1">
      <c r="B317" s="315"/>
      <c r="D317" s="312" t="s">
        <v>161</v>
      </c>
      <c r="E317" s="324" t="s">
        <v>5</v>
      </c>
      <c r="F317" s="325" t="s">
        <v>246</v>
      </c>
      <c r="H317" s="326">
        <v>424.2</v>
      </c>
      <c r="I317" s="10"/>
      <c r="L317" s="315"/>
      <c r="M317" s="321"/>
      <c r="N317" s="322"/>
      <c r="O317" s="322"/>
      <c r="P317" s="322"/>
      <c r="Q317" s="322"/>
      <c r="R317" s="322"/>
      <c r="S317" s="322"/>
      <c r="T317" s="323"/>
      <c r="AT317" s="324" t="s">
        <v>161</v>
      </c>
      <c r="AU317" s="324" t="s">
        <v>85</v>
      </c>
      <c r="AV317" s="316" t="s">
        <v>85</v>
      </c>
      <c r="AW317" s="316" t="s">
        <v>40</v>
      </c>
      <c r="AX317" s="316" t="s">
        <v>77</v>
      </c>
      <c r="AY317" s="324" t="s">
        <v>150</v>
      </c>
    </row>
    <row r="318" spans="2:65" s="316" customFormat="1">
      <c r="B318" s="315"/>
      <c r="D318" s="312" t="s">
        <v>161</v>
      </c>
      <c r="E318" s="324" t="s">
        <v>5</v>
      </c>
      <c r="F318" s="325" t="s">
        <v>247</v>
      </c>
      <c r="H318" s="326">
        <v>77.72</v>
      </c>
      <c r="I318" s="10"/>
      <c r="L318" s="315"/>
      <c r="M318" s="321"/>
      <c r="N318" s="322"/>
      <c r="O318" s="322"/>
      <c r="P318" s="322"/>
      <c r="Q318" s="322"/>
      <c r="R318" s="322"/>
      <c r="S318" s="322"/>
      <c r="T318" s="323"/>
      <c r="AT318" s="324" t="s">
        <v>161</v>
      </c>
      <c r="AU318" s="324" t="s">
        <v>85</v>
      </c>
      <c r="AV318" s="316" t="s">
        <v>85</v>
      </c>
      <c r="AW318" s="316" t="s">
        <v>40</v>
      </c>
      <c r="AX318" s="316" t="s">
        <v>77</v>
      </c>
      <c r="AY318" s="324" t="s">
        <v>150</v>
      </c>
    </row>
    <row r="319" spans="2:65" s="316" customFormat="1">
      <c r="B319" s="315"/>
      <c r="D319" s="312" t="s">
        <v>161</v>
      </c>
      <c r="E319" s="324" t="s">
        <v>5</v>
      </c>
      <c r="F319" s="325" t="s">
        <v>248</v>
      </c>
      <c r="H319" s="326">
        <v>855.68</v>
      </c>
      <c r="I319" s="10"/>
      <c r="L319" s="315"/>
      <c r="M319" s="321"/>
      <c r="N319" s="322"/>
      <c r="O319" s="322"/>
      <c r="P319" s="322"/>
      <c r="Q319" s="322"/>
      <c r="R319" s="322"/>
      <c r="S319" s="322"/>
      <c r="T319" s="323"/>
      <c r="AT319" s="324" t="s">
        <v>161</v>
      </c>
      <c r="AU319" s="324" t="s">
        <v>85</v>
      </c>
      <c r="AV319" s="316" t="s">
        <v>85</v>
      </c>
      <c r="AW319" s="316" t="s">
        <v>40</v>
      </c>
      <c r="AX319" s="316" t="s">
        <v>77</v>
      </c>
      <c r="AY319" s="324" t="s">
        <v>150</v>
      </c>
    </row>
    <row r="320" spans="2:65" s="316" customFormat="1">
      <c r="B320" s="315"/>
      <c r="D320" s="312" t="s">
        <v>161</v>
      </c>
      <c r="E320" s="324" t="s">
        <v>5</v>
      </c>
      <c r="F320" s="325" t="s">
        <v>249</v>
      </c>
      <c r="H320" s="326">
        <v>1022.0069999999999</v>
      </c>
      <c r="I320" s="10"/>
      <c r="L320" s="315"/>
      <c r="M320" s="321"/>
      <c r="N320" s="322"/>
      <c r="O320" s="322"/>
      <c r="P320" s="322"/>
      <c r="Q320" s="322"/>
      <c r="R320" s="322"/>
      <c r="S320" s="322"/>
      <c r="T320" s="323"/>
      <c r="AT320" s="324" t="s">
        <v>161</v>
      </c>
      <c r="AU320" s="324" t="s">
        <v>85</v>
      </c>
      <c r="AV320" s="316" t="s">
        <v>85</v>
      </c>
      <c r="AW320" s="316" t="s">
        <v>40</v>
      </c>
      <c r="AX320" s="316" t="s">
        <v>77</v>
      </c>
      <c r="AY320" s="324" t="s">
        <v>150</v>
      </c>
    </row>
    <row r="321" spans="2:51" s="316" customFormat="1">
      <c r="B321" s="315"/>
      <c r="D321" s="312" t="s">
        <v>161</v>
      </c>
      <c r="E321" s="324" t="s">
        <v>5</v>
      </c>
      <c r="F321" s="325" t="s">
        <v>250</v>
      </c>
      <c r="H321" s="326">
        <v>162.155</v>
      </c>
      <c r="I321" s="10"/>
      <c r="L321" s="315"/>
      <c r="M321" s="321"/>
      <c r="N321" s="322"/>
      <c r="O321" s="322"/>
      <c r="P321" s="322"/>
      <c r="Q321" s="322"/>
      <c r="R321" s="322"/>
      <c r="S321" s="322"/>
      <c r="T321" s="323"/>
      <c r="AT321" s="324" t="s">
        <v>161</v>
      </c>
      <c r="AU321" s="324" t="s">
        <v>85</v>
      </c>
      <c r="AV321" s="316" t="s">
        <v>85</v>
      </c>
      <c r="AW321" s="316" t="s">
        <v>40</v>
      </c>
      <c r="AX321" s="316" t="s">
        <v>77</v>
      </c>
      <c r="AY321" s="324" t="s">
        <v>150</v>
      </c>
    </row>
    <row r="322" spans="2:51" s="316" customFormat="1">
      <c r="B322" s="315"/>
      <c r="D322" s="312" t="s">
        <v>161</v>
      </c>
      <c r="E322" s="324" t="s">
        <v>5</v>
      </c>
      <c r="F322" s="325" t="s">
        <v>251</v>
      </c>
      <c r="H322" s="326">
        <v>536.56799999999998</v>
      </c>
      <c r="I322" s="10"/>
      <c r="L322" s="315"/>
      <c r="M322" s="321"/>
      <c r="N322" s="322"/>
      <c r="O322" s="322"/>
      <c r="P322" s="322"/>
      <c r="Q322" s="322"/>
      <c r="R322" s="322"/>
      <c r="S322" s="322"/>
      <c r="T322" s="323"/>
      <c r="AT322" s="324" t="s">
        <v>161</v>
      </c>
      <c r="AU322" s="324" t="s">
        <v>85</v>
      </c>
      <c r="AV322" s="316" t="s">
        <v>85</v>
      </c>
      <c r="AW322" s="316" t="s">
        <v>40</v>
      </c>
      <c r="AX322" s="316" t="s">
        <v>77</v>
      </c>
      <c r="AY322" s="324" t="s">
        <v>150</v>
      </c>
    </row>
    <row r="323" spans="2:51" s="316" customFormat="1">
      <c r="B323" s="315"/>
      <c r="D323" s="312" t="s">
        <v>161</v>
      </c>
      <c r="E323" s="324" t="s">
        <v>5</v>
      </c>
      <c r="F323" s="325" t="s">
        <v>252</v>
      </c>
      <c r="H323" s="326">
        <v>509.70800000000003</v>
      </c>
      <c r="I323" s="10"/>
      <c r="L323" s="315"/>
      <c r="M323" s="321"/>
      <c r="N323" s="322"/>
      <c r="O323" s="322"/>
      <c r="P323" s="322"/>
      <c r="Q323" s="322"/>
      <c r="R323" s="322"/>
      <c r="S323" s="322"/>
      <c r="T323" s="323"/>
      <c r="AT323" s="324" t="s">
        <v>161</v>
      </c>
      <c r="AU323" s="324" t="s">
        <v>85</v>
      </c>
      <c r="AV323" s="316" t="s">
        <v>85</v>
      </c>
      <c r="AW323" s="316" t="s">
        <v>40</v>
      </c>
      <c r="AX323" s="316" t="s">
        <v>77</v>
      </c>
      <c r="AY323" s="324" t="s">
        <v>150</v>
      </c>
    </row>
    <row r="324" spans="2:51" s="316" customFormat="1">
      <c r="B324" s="315"/>
      <c r="D324" s="312" t="s">
        <v>161</v>
      </c>
      <c r="E324" s="324" t="s">
        <v>5</v>
      </c>
      <c r="F324" s="325" t="s">
        <v>253</v>
      </c>
      <c r="H324" s="326">
        <v>737.8</v>
      </c>
      <c r="I324" s="10"/>
      <c r="L324" s="315"/>
      <c r="M324" s="321"/>
      <c r="N324" s="322"/>
      <c r="O324" s="322"/>
      <c r="P324" s="322"/>
      <c r="Q324" s="322"/>
      <c r="R324" s="322"/>
      <c r="S324" s="322"/>
      <c r="T324" s="323"/>
      <c r="AT324" s="324" t="s">
        <v>161</v>
      </c>
      <c r="AU324" s="324" t="s">
        <v>85</v>
      </c>
      <c r="AV324" s="316" t="s">
        <v>85</v>
      </c>
      <c r="AW324" s="316" t="s">
        <v>40</v>
      </c>
      <c r="AX324" s="316" t="s">
        <v>77</v>
      </c>
      <c r="AY324" s="324" t="s">
        <v>150</v>
      </c>
    </row>
    <row r="325" spans="2:51" s="316" customFormat="1">
      <c r="B325" s="315"/>
      <c r="D325" s="312" t="s">
        <v>161</v>
      </c>
      <c r="E325" s="324" t="s">
        <v>5</v>
      </c>
      <c r="F325" s="325" t="s">
        <v>254</v>
      </c>
      <c r="H325" s="326">
        <v>159.22200000000001</v>
      </c>
      <c r="I325" s="10"/>
      <c r="L325" s="315"/>
      <c r="M325" s="321"/>
      <c r="N325" s="322"/>
      <c r="O325" s="322"/>
      <c r="P325" s="322"/>
      <c r="Q325" s="322"/>
      <c r="R325" s="322"/>
      <c r="S325" s="322"/>
      <c r="T325" s="323"/>
      <c r="AT325" s="324" t="s">
        <v>161</v>
      </c>
      <c r="AU325" s="324" t="s">
        <v>85</v>
      </c>
      <c r="AV325" s="316" t="s">
        <v>85</v>
      </c>
      <c r="AW325" s="316" t="s">
        <v>40</v>
      </c>
      <c r="AX325" s="316" t="s">
        <v>77</v>
      </c>
      <c r="AY325" s="324" t="s">
        <v>150</v>
      </c>
    </row>
    <row r="326" spans="2:51" s="316" customFormat="1">
      <c r="B326" s="315"/>
      <c r="D326" s="312" t="s">
        <v>161</v>
      </c>
      <c r="E326" s="324" t="s">
        <v>5</v>
      </c>
      <c r="F326" s="325" t="s">
        <v>255</v>
      </c>
      <c r="H326" s="326">
        <v>79.947000000000003</v>
      </c>
      <c r="I326" s="10"/>
      <c r="L326" s="315"/>
      <c r="M326" s="321"/>
      <c r="N326" s="322"/>
      <c r="O326" s="322"/>
      <c r="P326" s="322"/>
      <c r="Q326" s="322"/>
      <c r="R326" s="322"/>
      <c r="S326" s="322"/>
      <c r="T326" s="323"/>
      <c r="AT326" s="324" t="s">
        <v>161</v>
      </c>
      <c r="AU326" s="324" t="s">
        <v>85</v>
      </c>
      <c r="AV326" s="316" t="s">
        <v>85</v>
      </c>
      <c r="AW326" s="316" t="s">
        <v>40</v>
      </c>
      <c r="AX326" s="316" t="s">
        <v>77</v>
      </c>
      <c r="AY326" s="324" t="s">
        <v>150</v>
      </c>
    </row>
    <row r="327" spans="2:51" s="316" customFormat="1">
      <c r="B327" s="315"/>
      <c r="D327" s="312" t="s">
        <v>161</v>
      </c>
      <c r="E327" s="324" t="s">
        <v>5</v>
      </c>
      <c r="F327" s="325" t="s">
        <v>256</v>
      </c>
      <c r="H327" s="326">
        <v>118.151</v>
      </c>
      <c r="I327" s="10"/>
      <c r="L327" s="315"/>
      <c r="M327" s="321"/>
      <c r="N327" s="322"/>
      <c r="O327" s="322"/>
      <c r="P327" s="322"/>
      <c r="Q327" s="322"/>
      <c r="R327" s="322"/>
      <c r="S327" s="322"/>
      <c r="T327" s="323"/>
      <c r="AT327" s="324" t="s">
        <v>161</v>
      </c>
      <c r="AU327" s="324" t="s">
        <v>85</v>
      </c>
      <c r="AV327" s="316" t="s">
        <v>85</v>
      </c>
      <c r="AW327" s="316" t="s">
        <v>40</v>
      </c>
      <c r="AX327" s="316" t="s">
        <v>77</v>
      </c>
      <c r="AY327" s="324" t="s">
        <v>150</v>
      </c>
    </row>
    <row r="328" spans="2:51" s="316" customFormat="1">
      <c r="B328" s="315"/>
      <c r="D328" s="312" t="s">
        <v>161</v>
      </c>
      <c r="E328" s="324" t="s">
        <v>5</v>
      </c>
      <c r="F328" s="325" t="s">
        <v>257</v>
      </c>
      <c r="H328" s="326">
        <v>310.76499999999999</v>
      </c>
      <c r="I328" s="10"/>
      <c r="L328" s="315"/>
      <c r="M328" s="321"/>
      <c r="N328" s="322"/>
      <c r="O328" s="322"/>
      <c r="P328" s="322"/>
      <c r="Q328" s="322"/>
      <c r="R328" s="322"/>
      <c r="S328" s="322"/>
      <c r="T328" s="323"/>
      <c r="AT328" s="324" t="s">
        <v>161</v>
      </c>
      <c r="AU328" s="324" t="s">
        <v>85</v>
      </c>
      <c r="AV328" s="316" t="s">
        <v>85</v>
      </c>
      <c r="AW328" s="316" t="s">
        <v>40</v>
      </c>
      <c r="AX328" s="316" t="s">
        <v>77</v>
      </c>
      <c r="AY328" s="324" t="s">
        <v>150</v>
      </c>
    </row>
    <row r="329" spans="2:51" s="316" customFormat="1">
      <c r="B329" s="315"/>
      <c r="D329" s="312" t="s">
        <v>161</v>
      </c>
      <c r="E329" s="324" t="s">
        <v>5</v>
      </c>
      <c r="F329" s="325" t="s">
        <v>258</v>
      </c>
      <c r="H329" s="326">
        <v>144.536</v>
      </c>
      <c r="I329" s="10"/>
      <c r="L329" s="315"/>
      <c r="M329" s="321"/>
      <c r="N329" s="322"/>
      <c r="O329" s="322"/>
      <c r="P329" s="322"/>
      <c r="Q329" s="322"/>
      <c r="R329" s="322"/>
      <c r="S329" s="322"/>
      <c r="T329" s="323"/>
      <c r="AT329" s="324" t="s">
        <v>161</v>
      </c>
      <c r="AU329" s="324" t="s">
        <v>85</v>
      </c>
      <c r="AV329" s="316" t="s">
        <v>85</v>
      </c>
      <c r="AW329" s="316" t="s">
        <v>40</v>
      </c>
      <c r="AX329" s="316" t="s">
        <v>77</v>
      </c>
      <c r="AY329" s="324" t="s">
        <v>150</v>
      </c>
    </row>
    <row r="330" spans="2:51" s="316" customFormat="1">
      <c r="B330" s="315"/>
      <c r="D330" s="312" t="s">
        <v>161</v>
      </c>
      <c r="E330" s="324" t="s">
        <v>5</v>
      </c>
      <c r="F330" s="325" t="s">
        <v>259</v>
      </c>
      <c r="H330" s="326">
        <v>72.25</v>
      </c>
      <c r="I330" s="10"/>
      <c r="L330" s="315"/>
      <c r="M330" s="321"/>
      <c r="N330" s="322"/>
      <c r="O330" s="322"/>
      <c r="P330" s="322"/>
      <c r="Q330" s="322"/>
      <c r="R330" s="322"/>
      <c r="S330" s="322"/>
      <c r="T330" s="323"/>
      <c r="AT330" s="324" t="s">
        <v>161</v>
      </c>
      <c r="AU330" s="324" t="s">
        <v>85</v>
      </c>
      <c r="AV330" s="316" t="s">
        <v>85</v>
      </c>
      <c r="AW330" s="316" t="s">
        <v>40</v>
      </c>
      <c r="AX330" s="316" t="s">
        <v>77</v>
      </c>
      <c r="AY330" s="324" t="s">
        <v>150</v>
      </c>
    </row>
    <row r="331" spans="2:51" s="316" customFormat="1">
      <c r="B331" s="315"/>
      <c r="D331" s="312" t="s">
        <v>161</v>
      </c>
      <c r="E331" s="324" t="s">
        <v>5</v>
      </c>
      <c r="F331" s="325" t="s">
        <v>260</v>
      </c>
      <c r="H331" s="326">
        <v>671.2</v>
      </c>
      <c r="I331" s="10"/>
      <c r="L331" s="315"/>
      <c r="M331" s="321"/>
      <c r="N331" s="322"/>
      <c r="O331" s="322"/>
      <c r="P331" s="322"/>
      <c r="Q331" s="322"/>
      <c r="R331" s="322"/>
      <c r="S331" s="322"/>
      <c r="T331" s="323"/>
      <c r="AT331" s="324" t="s">
        <v>161</v>
      </c>
      <c r="AU331" s="324" t="s">
        <v>85</v>
      </c>
      <c r="AV331" s="316" t="s">
        <v>85</v>
      </c>
      <c r="AW331" s="316" t="s">
        <v>40</v>
      </c>
      <c r="AX331" s="316" t="s">
        <v>77</v>
      </c>
      <c r="AY331" s="324" t="s">
        <v>150</v>
      </c>
    </row>
    <row r="332" spans="2:51" s="316" customFormat="1">
      <c r="B332" s="315"/>
      <c r="D332" s="312" t="s">
        <v>161</v>
      </c>
      <c r="E332" s="324" t="s">
        <v>5</v>
      </c>
      <c r="F332" s="325" t="s">
        <v>261</v>
      </c>
      <c r="H332" s="326">
        <v>180.047</v>
      </c>
      <c r="I332" s="10"/>
      <c r="L332" s="315"/>
      <c r="M332" s="321"/>
      <c r="N332" s="322"/>
      <c r="O332" s="322"/>
      <c r="P332" s="322"/>
      <c r="Q332" s="322"/>
      <c r="R332" s="322"/>
      <c r="S332" s="322"/>
      <c r="T332" s="323"/>
      <c r="AT332" s="324" t="s">
        <v>161</v>
      </c>
      <c r="AU332" s="324" t="s">
        <v>85</v>
      </c>
      <c r="AV332" s="316" t="s">
        <v>85</v>
      </c>
      <c r="AW332" s="316" t="s">
        <v>40</v>
      </c>
      <c r="AX332" s="316" t="s">
        <v>77</v>
      </c>
      <c r="AY332" s="324" t="s">
        <v>150</v>
      </c>
    </row>
    <row r="333" spans="2:51" s="316" customFormat="1">
      <c r="B333" s="315"/>
      <c r="D333" s="312" t="s">
        <v>161</v>
      </c>
      <c r="E333" s="324" t="s">
        <v>5</v>
      </c>
      <c r="F333" s="325" t="s">
        <v>262</v>
      </c>
      <c r="H333" s="326">
        <v>48.923000000000002</v>
      </c>
      <c r="I333" s="10"/>
      <c r="L333" s="315"/>
      <c r="M333" s="321"/>
      <c r="N333" s="322"/>
      <c r="O333" s="322"/>
      <c r="P333" s="322"/>
      <c r="Q333" s="322"/>
      <c r="R333" s="322"/>
      <c r="S333" s="322"/>
      <c r="T333" s="323"/>
      <c r="AT333" s="324" t="s">
        <v>161</v>
      </c>
      <c r="AU333" s="324" t="s">
        <v>85</v>
      </c>
      <c r="AV333" s="316" t="s">
        <v>85</v>
      </c>
      <c r="AW333" s="316" t="s">
        <v>40</v>
      </c>
      <c r="AX333" s="316" t="s">
        <v>77</v>
      </c>
      <c r="AY333" s="324" t="s">
        <v>150</v>
      </c>
    </row>
    <row r="334" spans="2:51" s="316" customFormat="1">
      <c r="B334" s="315"/>
      <c r="D334" s="312" t="s">
        <v>161</v>
      </c>
      <c r="E334" s="324" t="s">
        <v>5</v>
      </c>
      <c r="F334" s="325" t="s">
        <v>263</v>
      </c>
      <c r="H334" s="326">
        <v>100.19799999999999</v>
      </c>
      <c r="I334" s="10"/>
      <c r="L334" s="315"/>
      <c r="M334" s="321"/>
      <c r="N334" s="322"/>
      <c r="O334" s="322"/>
      <c r="P334" s="322"/>
      <c r="Q334" s="322"/>
      <c r="R334" s="322"/>
      <c r="S334" s="322"/>
      <c r="T334" s="323"/>
      <c r="AT334" s="324" t="s">
        <v>161</v>
      </c>
      <c r="AU334" s="324" t="s">
        <v>85</v>
      </c>
      <c r="AV334" s="316" t="s">
        <v>85</v>
      </c>
      <c r="AW334" s="316" t="s">
        <v>40</v>
      </c>
      <c r="AX334" s="316" t="s">
        <v>77</v>
      </c>
      <c r="AY334" s="324" t="s">
        <v>150</v>
      </c>
    </row>
    <row r="335" spans="2:51" s="316" customFormat="1">
      <c r="B335" s="315"/>
      <c r="D335" s="312" t="s">
        <v>161</v>
      </c>
      <c r="E335" s="324" t="s">
        <v>5</v>
      </c>
      <c r="F335" s="325" t="s">
        <v>264</v>
      </c>
      <c r="H335" s="326">
        <v>122.536</v>
      </c>
      <c r="I335" s="10"/>
      <c r="L335" s="315"/>
      <c r="M335" s="321"/>
      <c r="N335" s="322"/>
      <c r="O335" s="322"/>
      <c r="P335" s="322"/>
      <c r="Q335" s="322"/>
      <c r="R335" s="322"/>
      <c r="S335" s="322"/>
      <c r="T335" s="323"/>
      <c r="AT335" s="324" t="s">
        <v>161</v>
      </c>
      <c r="AU335" s="324" t="s">
        <v>85</v>
      </c>
      <c r="AV335" s="316" t="s">
        <v>85</v>
      </c>
      <c r="AW335" s="316" t="s">
        <v>40</v>
      </c>
      <c r="AX335" s="316" t="s">
        <v>77</v>
      </c>
      <c r="AY335" s="324" t="s">
        <v>150</v>
      </c>
    </row>
    <row r="336" spans="2:51" s="316" customFormat="1">
      <c r="B336" s="315"/>
      <c r="D336" s="312" t="s">
        <v>161</v>
      </c>
      <c r="E336" s="324" t="s">
        <v>5</v>
      </c>
      <c r="F336" s="325" t="s">
        <v>265</v>
      </c>
      <c r="H336" s="326">
        <v>608.16</v>
      </c>
      <c r="I336" s="10"/>
      <c r="L336" s="315"/>
      <c r="M336" s="321"/>
      <c r="N336" s="322"/>
      <c r="O336" s="322"/>
      <c r="P336" s="322"/>
      <c r="Q336" s="322"/>
      <c r="R336" s="322"/>
      <c r="S336" s="322"/>
      <c r="T336" s="323"/>
      <c r="AT336" s="324" t="s">
        <v>161</v>
      </c>
      <c r="AU336" s="324" t="s">
        <v>85</v>
      </c>
      <c r="AV336" s="316" t="s">
        <v>85</v>
      </c>
      <c r="AW336" s="316" t="s">
        <v>40</v>
      </c>
      <c r="AX336" s="316" t="s">
        <v>77</v>
      </c>
      <c r="AY336" s="324" t="s">
        <v>150</v>
      </c>
    </row>
    <row r="337" spans="2:65" s="316" customFormat="1">
      <c r="B337" s="315"/>
      <c r="D337" s="312" t="s">
        <v>161</v>
      </c>
      <c r="E337" s="324" t="s">
        <v>5</v>
      </c>
      <c r="F337" s="325" t="s">
        <v>266</v>
      </c>
      <c r="H337" s="326">
        <v>154.72800000000001</v>
      </c>
      <c r="I337" s="10"/>
      <c r="L337" s="315"/>
      <c r="M337" s="321"/>
      <c r="N337" s="322"/>
      <c r="O337" s="322"/>
      <c r="P337" s="322"/>
      <c r="Q337" s="322"/>
      <c r="R337" s="322"/>
      <c r="S337" s="322"/>
      <c r="T337" s="323"/>
      <c r="AT337" s="324" t="s">
        <v>161</v>
      </c>
      <c r="AU337" s="324" t="s">
        <v>85</v>
      </c>
      <c r="AV337" s="316" t="s">
        <v>85</v>
      </c>
      <c r="AW337" s="316" t="s">
        <v>40</v>
      </c>
      <c r="AX337" s="316" t="s">
        <v>77</v>
      </c>
      <c r="AY337" s="324" t="s">
        <v>150</v>
      </c>
    </row>
    <row r="338" spans="2:65" s="316" customFormat="1">
      <c r="B338" s="315"/>
      <c r="D338" s="312" t="s">
        <v>161</v>
      </c>
      <c r="E338" s="324" t="s">
        <v>5</v>
      </c>
      <c r="F338" s="325" t="s">
        <v>267</v>
      </c>
      <c r="H338" s="326">
        <v>369.29700000000003</v>
      </c>
      <c r="I338" s="10"/>
      <c r="L338" s="315"/>
      <c r="M338" s="321"/>
      <c r="N338" s="322"/>
      <c r="O338" s="322"/>
      <c r="P338" s="322"/>
      <c r="Q338" s="322"/>
      <c r="R338" s="322"/>
      <c r="S338" s="322"/>
      <c r="T338" s="323"/>
      <c r="AT338" s="324" t="s">
        <v>161</v>
      </c>
      <c r="AU338" s="324" t="s">
        <v>85</v>
      </c>
      <c r="AV338" s="316" t="s">
        <v>85</v>
      </c>
      <c r="AW338" s="316" t="s">
        <v>40</v>
      </c>
      <c r="AX338" s="316" t="s">
        <v>77</v>
      </c>
      <c r="AY338" s="324" t="s">
        <v>150</v>
      </c>
    </row>
    <row r="339" spans="2:65" s="316" customFormat="1">
      <c r="B339" s="315"/>
      <c r="D339" s="312" t="s">
        <v>161</v>
      </c>
      <c r="E339" s="324" t="s">
        <v>5</v>
      </c>
      <c r="F339" s="325" t="s">
        <v>268</v>
      </c>
      <c r="H339" s="326">
        <v>324.12</v>
      </c>
      <c r="I339" s="10"/>
      <c r="L339" s="315"/>
      <c r="M339" s="321"/>
      <c r="N339" s="322"/>
      <c r="O339" s="322"/>
      <c r="P339" s="322"/>
      <c r="Q339" s="322"/>
      <c r="R339" s="322"/>
      <c r="S339" s="322"/>
      <c r="T339" s="323"/>
      <c r="AT339" s="324" t="s">
        <v>161</v>
      </c>
      <c r="AU339" s="324" t="s">
        <v>85</v>
      </c>
      <c r="AV339" s="316" t="s">
        <v>85</v>
      </c>
      <c r="AW339" s="316" t="s">
        <v>40</v>
      </c>
      <c r="AX339" s="316" t="s">
        <v>77</v>
      </c>
      <c r="AY339" s="324" t="s">
        <v>150</v>
      </c>
    </row>
    <row r="340" spans="2:65" s="316" customFormat="1">
      <c r="B340" s="315"/>
      <c r="D340" s="312" t="s">
        <v>161</v>
      </c>
      <c r="E340" s="324" t="s">
        <v>5</v>
      </c>
      <c r="F340" s="325" t="s">
        <v>269</v>
      </c>
      <c r="H340" s="326">
        <v>18.428000000000001</v>
      </c>
      <c r="I340" s="10"/>
      <c r="L340" s="315"/>
      <c r="M340" s="321"/>
      <c r="N340" s="322"/>
      <c r="O340" s="322"/>
      <c r="P340" s="322"/>
      <c r="Q340" s="322"/>
      <c r="R340" s="322"/>
      <c r="S340" s="322"/>
      <c r="T340" s="323"/>
      <c r="AT340" s="324" t="s">
        <v>161</v>
      </c>
      <c r="AU340" s="324" t="s">
        <v>85</v>
      </c>
      <c r="AV340" s="316" t="s">
        <v>85</v>
      </c>
      <c r="AW340" s="316" t="s">
        <v>40</v>
      </c>
      <c r="AX340" s="316" t="s">
        <v>77</v>
      </c>
      <c r="AY340" s="324" t="s">
        <v>150</v>
      </c>
    </row>
    <row r="341" spans="2:65" s="316" customFormat="1">
      <c r="B341" s="315"/>
      <c r="D341" s="312" t="s">
        <v>161</v>
      </c>
      <c r="E341" s="324" t="s">
        <v>5</v>
      </c>
      <c r="F341" s="325" t="s">
        <v>270</v>
      </c>
      <c r="H341" s="326">
        <v>38.76</v>
      </c>
      <c r="I341" s="10"/>
      <c r="L341" s="315"/>
      <c r="M341" s="321"/>
      <c r="N341" s="322"/>
      <c r="O341" s="322"/>
      <c r="P341" s="322"/>
      <c r="Q341" s="322"/>
      <c r="R341" s="322"/>
      <c r="S341" s="322"/>
      <c r="T341" s="323"/>
      <c r="AT341" s="324" t="s">
        <v>161</v>
      </c>
      <c r="AU341" s="324" t="s">
        <v>85</v>
      </c>
      <c r="AV341" s="316" t="s">
        <v>85</v>
      </c>
      <c r="AW341" s="316" t="s">
        <v>40</v>
      </c>
      <c r="AX341" s="316" t="s">
        <v>77</v>
      </c>
      <c r="AY341" s="324" t="s">
        <v>150</v>
      </c>
    </row>
    <row r="342" spans="2:65" s="316" customFormat="1">
      <c r="B342" s="315"/>
      <c r="D342" s="312" t="s">
        <v>161</v>
      </c>
      <c r="E342" s="324" t="s">
        <v>5</v>
      </c>
      <c r="F342" s="325" t="s">
        <v>271</v>
      </c>
      <c r="H342" s="326">
        <v>112.42400000000001</v>
      </c>
      <c r="I342" s="10"/>
      <c r="L342" s="315"/>
      <c r="M342" s="321"/>
      <c r="N342" s="322"/>
      <c r="O342" s="322"/>
      <c r="P342" s="322"/>
      <c r="Q342" s="322"/>
      <c r="R342" s="322"/>
      <c r="S342" s="322"/>
      <c r="T342" s="323"/>
      <c r="AT342" s="324" t="s">
        <v>161</v>
      </c>
      <c r="AU342" s="324" t="s">
        <v>85</v>
      </c>
      <c r="AV342" s="316" t="s">
        <v>85</v>
      </c>
      <c r="AW342" s="316" t="s">
        <v>40</v>
      </c>
      <c r="AX342" s="316" t="s">
        <v>77</v>
      </c>
      <c r="AY342" s="324" t="s">
        <v>150</v>
      </c>
    </row>
    <row r="343" spans="2:65" s="316" customFormat="1">
      <c r="B343" s="315"/>
      <c r="D343" s="312" t="s">
        <v>161</v>
      </c>
      <c r="E343" s="324" t="s">
        <v>5</v>
      </c>
      <c r="F343" s="325" t="s">
        <v>272</v>
      </c>
      <c r="H343" s="326">
        <v>176.43600000000001</v>
      </c>
      <c r="I343" s="10"/>
      <c r="L343" s="315"/>
      <c r="M343" s="321"/>
      <c r="N343" s="322"/>
      <c r="O343" s="322"/>
      <c r="P343" s="322"/>
      <c r="Q343" s="322"/>
      <c r="R343" s="322"/>
      <c r="S343" s="322"/>
      <c r="T343" s="323"/>
      <c r="AT343" s="324" t="s">
        <v>161</v>
      </c>
      <c r="AU343" s="324" t="s">
        <v>85</v>
      </c>
      <c r="AV343" s="316" t="s">
        <v>85</v>
      </c>
      <c r="AW343" s="316" t="s">
        <v>40</v>
      </c>
      <c r="AX343" s="316" t="s">
        <v>77</v>
      </c>
      <c r="AY343" s="324" t="s">
        <v>150</v>
      </c>
    </row>
    <row r="344" spans="2:65" s="316" customFormat="1">
      <c r="B344" s="315"/>
      <c r="D344" s="312" t="s">
        <v>161</v>
      </c>
      <c r="E344" s="324" t="s">
        <v>5</v>
      </c>
      <c r="F344" s="325" t="s">
        <v>273</v>
      </c>
      <c r="H344" s="326">
        <v>84.233999999999995</v>
      </c>
      <c r="I344" s="10"/>
      <c r="L344" s="315"/>
      <c r="M344" s="321"/>
      <c r="N344" s="322"/>
      <c r="O344" s="322"/>
      <c r="P344" s="322"/>
      <c r="Q344" s="322"/>
      <c r="R344" s="322"/>
      <c r="S344" s="322"/>
      <c r="T344" s="323"/>
      <c r="AT344" s="324" t="s">
        <v>161</v>
      </c>
      <c r="AU344" s="324" t="s">
        <v>85</v>
      </c>
      <c r="AV344" s="316" t="s">
        <v>85</v>
      </c>
      <c r="AW344" s="316" t="s">
        <v>40</v>
      </c>
      <c r="AX344" s="316" t="s">
        <v>77</v>
      </c>
      <c r="AY344" s="324" t="s">
        <v>150</v>
      </c>
    </row>
    <row r="345" spans="2:65" s="316" customFormat="1">
      <c r="B345" s="315"/>
      <c r="D345" s="312" t="s">
        <v>161</v>
      </c>
      <c r="E345" s="324" t="s">
        <v>5</v>
      </c>
      <c r="F345" s="325" t="s">
        <v>274</v>
      </c>
      <c r="H345" s="326">
        <v>24.515999999999998</v>
      </c>
      <c r="I345" s="10"/>
      <c r="L345" s="315"/>
      <c r="M345" s="321"/>
      <c r="N345" s="322"/>
      <c r="O345" s="322"/>
      <c r="P345" s="322"/>
      <c r="Q345" s="322"/>
      <c r="R345" s="322"/>
      <c r="S345" s="322"/>
      <c r="T345" s="323"/>
      <c r="AT345" s="324" t="s">
        <v>161</v>
      </c>
      <c r="AU345" s="324" t="s">
        <v>85</v>
      </c>
      <c r="AV345" s="316" t="s">
        <v>85</v>
      </c>
      <c r="AW345" s="316" t="s">
        <v>40</v>
      </c>
      <c r="AX345" s="316" t="s">
        <v>77</v>
      </c>
      <c r="AY345" s="324" t="s">
        <v>150</v>
      </c>
    </row>
    <row r="346" spans="2:65" s="316" customFormat="1">
      <c r="B346" s="315"/>
      <c r="D346" s="312" t="s">
        <v>161</v>
      </c>
      <c r="E346" s="324" t="s">
        <v>5</v>
      </c>
      <c r="F346" s="325" t="s">
        <v>275</v>
      </c>
      <c r="H346" s="326">
        <v>-1252.3130000000001</v>
      </c>
      <c r="I346" s="10"/>
      <c r="L346" s="315"/>
      <c r="M346" s="321"/>
      <c r="N346" s="322"/>
      <c r="O346" s="322"/>
      <c r="P346" s="322"/>
      <c r="Q346" s="322"/>
      <c r="R346" s="322"/>
      <c r="S346" s="322"/>
      <c r="T346" s="323"/>
      <c r="AT346" s="324" t="s">
        <v>161</v>
      </c>
      <c r="AU346" s="324" t="s">
        <v>85</v>
      </c>
      <c r="AV346" s="316" t="s">
        <v>85</v>
      </c>
      <c r="AW346" s="316" t="s">
        <v>40</v>
      </c>
      <c r="AX346" s="316" t="s">
        <v>77</v>
      </c>
      <c r="AY346" s="324" t="s">
        <v>150</v>
      </c>
    </row>
    <row r="347" spans="2:65" s="328" customFormat="1">
      <c r="B347" s="327"/>
      <c r="D347" s="317" t="s">
        <v>161</v>
      </c>
      <c r="E347" s="336" t="s">
        <v>5</v>
      </c>
      <c r="F347" s="337" t="s">
        <v>224</v>
      </c>
      <c r="H347" s="338">
        <v>7450.8829999999998</v>
      </c>
      <c r="I347" s="11"/>
      <c r="L347" s="327"/>
      <c r="M347" s="332"/>
      <c r="N347" s="333"/>
      <c r="O347" s="333"/>
      <c r="P347" s="333"/>
      <c r="Q347" s="333"/>
      <c r="R347" s="333"/>
      <c r="S347" s="333"/>
      <c r="T347" s="334"/>
      <c r="AT347" s="335" t="s">
        <v>161</v>
      </c>
      <c r="AU347" s="335" t="s">
        <v>85</v>
      </c>
      <c r="AV347" s="328" t="s">
        <v>157</v>
      </c>
      <c r="AW347" s="328" t="s">
        <v>40</v>
      </c>
      <c r="AX347" s="328" t="s">
        <v>25</v>
      </c>
      <c r="AY347" s="335" t="s">
        <v>150</v>
      </c>
    </row>
    <row r="348" spans="2:65" s="137" customFormat="1" ht="31.5" customHeight="1">
      <c r="B348" s="130"/>
      <c r="C348" s="302" t="s">
        <v>284</v>
      </c>
      <c r="D348" s="302" t="s">
        <v>152</v>
      </c>
      <c r="E348" s="303" t="s">
        <v>285</v>
      </c>
      <c r="F348" s="93" t="s">
        <v>286</v>
      </c>
      <c r="G348" s="304" t="s">
        <v>155</v>
      </c>
      <c r="H348" s="305">
        <v>1252.3130000000001</v>
      </c>
      <c r="I348" s="8"/>
      <c r="J348" s="306">
        <f>ROUND(I348*H348,2)</f>
        <v>0</v>
      </c>
      <c r="K348" s="93" t="s">
        <v>156</v>
      </c>
      <c r="L348" s="130"/>
      <c r="M348" s="307" t="s">
        <v>5</v>
      </c>
      <c r="N348" s="308" t="s">
        <v>48</v>
      </c>
      <c r="O348" s="131"/>
      <c r="P348" s="309">
        <f>O348*H348</f>
        <v>0</v>
      </c>
      <c r="Q348" s="309">
        <v>0</v>
      </c>
      <c r="R348" s="309">
        <f>Q348*H348</f>
        <v>0</v>
      </c>
      <c r="S348" s="309">
        <v>0</v>
      </c>
      <c r="T348" s="310">
        <f>S348*H348</f>
        <v>0</v>
      </c>
      <c r="AR348" s="109" t="s">
        <v>157</v>
      </c>
      <c r="AT348" s="109" t="s">
        <v>152</v>
      </c>
      <c r="AU348" s="109" t="s">
        <v>85</v>
      </c>
      <c r="AY348" s="109" t="s">
        <v>150</v>
      </c>
      <c r="BE348" s="311">
        <f>IF(N348="základní",J348,0)</f>
        <v>0</v>
      </c>
      <c r="BF348" s="311">
        <f>IF(N348="snížená",J348,0)</f>
        <v>0</v>
      </c>
      <c r="BG348" s="311">
        <f>IF(N348="zákl. přenesená",J348,0)</f>
        <v>0</v>
      </c>
      <c r="BH348" s="311">
        <f>IF(N348="sníž. přenesená",J348,0)</f>
        <v>0</v>
      </c>
      <c r="BI348" s="311">
        <f>IF(N348="nulová",J348,0)</f>
        <v>0</v>
      </c>
      <c r="BJ348" s="109" t="s">
        <v>25</v>
      </c>
      <c r="BK348" s="311">
        <f>ROUND(I348*H348,2)</f>
        <v>0</v>
      </c>
      <c r="BL348" s="109" t="s">
        <v>157</v>
      </c>
      <c r="BM348" s="109" t="s">
        <v>287</v>
      </c>
    </row>
    <row r="349" spans="2:65" s="316" customFormat="1">
      <c r="B349" s="315"/>
      <c r="D349" s="312" t="s">
        <v>161</v>
      </c>
      <c r="E349" s="324" t="s">
        <v>5</v>
      </c>
      <c r="F349" s="325" t="s">
        <v>255</v>
      </c>
      <c r="H349" s="326">
        <v>79.947000000000003</v>
      </c>
      <c r="I349" s="10"/>
      <c r="L349" s="315"/>
      <c r="M349" s="321"/>
      <c r="N349" s="322"/>
      <c r="O349" s="322"/>
      <c r="P349" s="322"/>
      <c r="Q349" s="322"/>
      <c r="R349" s="322"/>
      <c r="S349" s="322"/>
      <c r="T349" s="323"/>
      <c r="AT349" s="324" t="s">
        <v>161</v>
      </c>
      <c r="AU349" s="324" t="s">
        <v>85</v>
      </c>
      <c r="AV349" s="316" t="s">
        <v>85</v>
      </c>
      <c r="AW349" s="316" t="s">
        <v>40</v>
      </c>
      <c r="AX349" s="316" t="s">
        <v>77</v>
      </c>
      <c r="AY349" s="324" t="s">
        <v>150</v>
      </c>
    </row>
    <row r="350" spans="2:65" s="316" customFormat="1">
      <c r="B350" s="315"/>
      <c r="D350" s="312" t="s">
        <v>161</v>
      </c>
      <c r="E350" s="324" t="s">
        <v>5</v>
      </c>
      <c r="F350" s="325" t="s">
        <v>256</v>
      </c>
      <c r="H350" s="326">
        <v>118.151</v>
      </c>
      <c r="I350" s="10"/>
      <c r="L350" s="315"/>
      <c r="M350" s="321"/>
      <c r="N350" s="322"/>
      <c r="O350" s="322"/>
      <c r="P350" s="322"/>
      <c r="Q350" s="322"/>
      <c r="R350" s="322"/>
      <c r="S350" s="322"/>
      <c r="T350" s="323"/>
      <c r="AT350" s="324" t="s">
        <v>161</v>
      </c>
      <c r="AU350" s="324" t="s">
        <v>85</v>
      </c>
      <c r="AV350" s="316" t="s">
        <v>85</v>
      </c>
      <c r="AW350" s="316" t="s">
        <v>40</v>
      </c>
      <c r="AX350" s="316" t="s">
        <v>77</v>
      </c>
      <c r="AY350" s="324" t="s">
        <v>150</v>
      </c>
    </row>
    <row r="351" spans="2:65" s="316" customFormat="1">
      <c r="B351" s="315"/>
      <c r="D351" s="312" t="s">
        <v>161</v>
      </c>
      <c r="E351" s="324" t="s">
        <v>5</v>
      </c>
      <c r="F351" s="325" t="s">
        <v>257</v>
      </c>
      <c r="H351" s="326">
        <v>310.76499999999999</v>
      </c>
      <c r="I351" s="10"/>
      <c r="L351" s="315"/>
      <c r="M351" s="321"/>
      <c r="N351" s="322"/>
      <c r="O351" s="322"/>
      <c r="P351" s="322"/>
      <c r="Q351" s="322"/>
      <c r="R351" s="322"/>
      <c r="S351" s="322"/>
      <c r="T351" s="323"/>
      <c r="AT351" s="324" t="s">
        <v>161</v>
      </c>
      <c r="AU351" s="324" t="s">
        <v>85</v>
      </c>
      <c r="AV351" s="316" t="s">
        <v>85</v>
      </c>
      <c r="AW351" s="316" t="s">
        <v>40</v>
      </c>
      <c r="AX351" s="316" t="s">
        <v>77</v>
      </c>
      <c r="AY351" s="324" t="s">
        <v>150</v>
      </c>
    </row>
    <row r="352" spans="2:65" s="316" customFormat="1">
      <c r="B352" s="315"/>
      <c r="D352" s="312" t="s">
        <v>161</v>
      </c>
      <c r="E352" s="324" t="s">
        <v>5</v>
      </c>
      <c r="F352" s="325" t="s">
        <v>259</v>
      </c>
      <c r="H352" s="326">
        <v>72.25</v>
      </c>
      <c r="I352" s="10"/>
      <c r="L352" s="315"/>
      <c r="M352" s="321"/>
      <c r="N352" s="322"/>
      <c r="O352" s="322"/>
      <c r="P352" s="322"/>
      <c r="Q352" s="322"/>
      <c r="R352" s="322"/>
      <c r="S352" s="322"/>
      <c r="T352" s="323"/>
      <c r="AT352" s="324" t="s">
        <v>161</v>
      </c>
      <c r="AU352" s="324" t="s">
        <v>85</v>
      </c>
      <c r="AV352" s="316" t="s">
        <v>85</v>
      </c>
      <c r="AW352" s="316" t="s">
        <v>40</v>
      </c>
      <c r="AX352" s="316" t="s">
        <v>77</v>
      </c>
      <c r="AY352" s="324" t="s">
        <v>150</v>
      </c>
    </row>
    <row r="353" spans="2:65" s="316" customFormat="1">
      <c r="B353" s="315"/>
      <c r="D353" s="312" t="s">
        <v>161</v>
      </c>
      <c r="E353" s="324" t="s">
        <v>5</v>
      </c>
      <c r="F353" s="325" t="s">
        <v>260</v>
      </c>
      <c r="H353" s="326">
        <v>671.2</v>
      </c>
      <c r="I353" s="10"/>
      <c r="L353" s="315"/>
      <c r="M353" s="321"/>
      <c r="N353" s="322"/>
      <c r="O353" s="322"/>
      <c r="P353" s="322"/>
      <c r="Q353" s="322"/>
      <c r="R353" s="322"/>
      <c r="S353" s="322"/>
      <c r="T353" s="323"/>
      <c r="AT353" s="324" t="s">
        <v>161</v>
      </c>
      <c r="AU353" s="324" t="s">
        <v>85</v>
      </c>
      <c r="AV353" s="316" t="s">
        <v>85</v>
      </c>
      <c r="AW353" s="316" t="s">
        <v>40</v>
      </c>
      <c r="AX353" s="316" t="s">
        <v>77</v>
      </c>
      <c r="AY353" s="324" t="s">
        <v>150</v>
      </c>
    </row>
    <row r="354" spans="2:65" s="328" customFormat="1">
      <c r="B354" s="327"/>
      <c r="D354" s="317" t="s">
        <v>161</v>
      </c>
      <c r="E354" s="336" t="s">
        <v>5</v>
      </c>
      <c r="F354" s="337" t="s">
        <v>224</v>
      </c>
      <c r="H354" s="338">
        <v>1252.3130000000001</v>
      </c>
      <c r="I354" s="11"/>
      <c r="L354" s="327"/>
      <c r="M354" s="332"/>
      <c r="N354" s="333"/>
      <c r="O354" s="333"/>
      <c r="P354" s="333"/>
      <c r="Q354" s="333"/>
      <c r="R354" s="333"/>
      <c r="S354" s="333"/>
      <c r="T354" s="334"/>
      <c r="AT354" s="335" t="s">
        <v>161</v>
      </c>
      <c r="AU354" s="335" t="s">
        <v>85</v>
      </c>
      <c r="AV354" s="328" t="s">
        <v>157</v>
      </c>
      <c r="AW354" s="328" t="s">
        <v>40</v>
      </c>
      <c r="AX354" s="328" t="s">
        <v>25</v>
      </c>
      <c r="AY354" s="335" t="s">
        <v>150</v>
      </c>
    </row>
    <row r="355" spans="2:65" s="137" customFormat="1" ht="44.25" customHeight="1">
      <c r="B355" s="130"/>
      <c r="C355" s="302" t="s">
        <v>288</v>
      </c>
      <c r="D355" s="302" t="s">
        <v>152</v>
      </c>
      <c r="E355" s="303" t="s">
        <v>289</v>
      </c>
      <c r="F355" s="93" t="s">
        <v>290</v>
      </c>
      <c r="G355" s="304" t="s">
        <v>175</v>
      </c>
      <c r="H355" s="305">
        <v>1208.6849999999999</v>
      </c>
      <c r="I355" s="8"/>
      <c r="J355" s="306">
        <f>ROUND(I355*H355,2)</f>
        <v>0</v>
      </c>
      <c r="K355" s="93" t="s">
        <v>156</v>
      </c>
      <c r="L355" s="130"/>
      <c r="M355" s="307" t="s">
        <v>5</v>
      </c>
      <c r="N355" s="308" t="s">
        <v>48</v>
      </c>
      <c r="O355" s="131"/>
      <c r="P355" s="309">
        <f>O355*H355</f>
        <v>0</v>
      </c>
      <c r="Q355" s="309">
        <v>0</v>
      </c>
      <c r="R355" s="309">
        <f>Q355*H355</f>
        <v>0</v>
      </c>
      <c r="S355" s="309">
        <v>0</v>
      </c>
      <c r="T355" s="310">
        <f>S355*H355</f>
        <v>0</v>
      </c>
      <c r="AR355" s="109" t="s">
        <v>157</v>
      </c>
      <c r="AT355" s="109" t="s">
        <v>152</v>
      </c>
      <c r="AU355" s="109" t="s">
        <v>85</v>
      </c>
      <c r="AY355" s="109" t="s">
        <v>150</v>
      </c>
      <c r="BE355" s="311">
        <f>IF(N355="základní",J355,0)</f>
        <v>0</v>
      </c>
      <c r="BF355" s="311">
        <f>IF(N355="snížená",J355,0)</f>
        <v>0</v>
      </c>
      <c r="BG355" s="311">
        <f>IF(N355="zákl. přenesená",J355,0)</f>
        <v>0</v>
      </c>
      <c r="BH355" s="311">
        <f>IF(N355="sníž. přenesená",J355,0)</f>
        <v>0</v>
      </c>
      <c r="BI355" s="311">
        <f>IF(N355="nulová",J355,0)</f>
        <v>0</v>
      </c>
      <c r="BJ355" s="109" t="s">
        <v>25</v>
      </c>
      <c r="BK355" s="311">
        <f>ROUND(I355*H355,2)</f>
        <v>0</v>
      </c>
      <c r="BL355" s="109" t="s">
        <v>157</v>
      </c>
      <c r="BM355" s="109" t="s">
        <v>291</v>
      </c>
    </row>
    <row r="356" spans="2:65" s="137" customFormat="1" ht="84">
      <c r="B356" s="130"/>
      <c r="D356" s="312" t="s">
        <v>159</v>
      </c>
      <c r="F356" s="313" t="s">
        <v>292</v>
      </c>
      <c r="I356" s="9"/>
      <c r="L356" s="130"/>
      <c r="M356" s="314"/>
      <c r="N356" s="131"/>
      <c r="O356" s="131"/>
      <c r="P356" s="131"/>
      <c r="Q356" s="131"/>
      <c r="R356" s="131"/>
      <c r="S356" s="131"/>
      <c r="T356" s="179"/>
      <c r="AT356" s="109" t="s">
        <v>159</v>
      </c>
      <c r="AU356" s="109" t="s">
        <v>85</v>
      </c>
    </row>
    <row r="357" spans="2:65" s="316" customFormat="1">
      <c r="B357" s="315"/>
      <c r="D357" s="317" t="s">
        <v>161</v>
      </c>
      <c r="E357" s="318" t="s">
        <v>5</v>
      </c>
      <c r="F357" s="319" t="s">
        <v>293</v>
      </c>
      <c r="H357" s="320">
        <v>1208.6849999999999</v>
      </c>
      <c r="I357" s="10"/>
      <c r="L357" s="315"/>
      <c r="M357" s="321"/>
      <c r="N357" s="322"/>
      <c r="O357" s="322"/>
      <c r="P357" s="322"/>
      <c r="Q357" s="322"/>
      <c r="R357" s="322"/>
      <c r="S357" s="322"/>
      <c r="T357" s="323"/>
      <c r="AT357" s="324" t="s">
        <v>161</v>
      </c>
      <c r="AU357" s="324" t="s">
        <v>85</v>
      </c>
      <c r="AV357" s="316" t="s">
        <v>85</v>
      </c>
      <c r="AW357" s="316" t="s">
        <v>40</v>
      </c>
      <c r="AX357" s="316" t="s">
        <v>25</v>
      </c>
      <c r="AY357" s="324" t="s">
        <v>150</v>
      </c>
    </row>
    <row r="358" spans="2:65" s="137" customFormat="1" ht="44.25" customHeight="1">
      <c r="B358" s="130"/>
      <c r="C358" s="302" t="s">
        <v>11</v>
      </c>
      <c r="D358" s="302" t="s">
        <v>152</v>
      </c>
      <c r="E358" s="303" t="s">
        <v>294</v>
      </c>
      <c r="F358" s="93" t="s">
        <v>295</v>
      </c>
      <c r="G358" s="304" t="s">
        <v>175</v>
      </c>
      <c r="H358" s="305">
        <v>176.05</v>
      </c>
      <c r="I358" s="8"/>
      <c r="J358" s="306">
        <f>ROUND(I358*H358,2)</f>
        <v>0</v>
      </c>
      <c r="K358" s="93" t="s">
        <v>156</v>
      </c>
      <c r="L358" s="130"/>
      <c r="M358" s="307" t="s">
        <v>5</v>
      </c>
      <c r="N358" s="308" t="s">
        <v>48</v>
      </c>
      <c r="O358" s="131"/>
      <c r="P358" s="309">
        <f>O358*H358</f>
        <v>0</v>
      </c>
      <c r="Q358" s="309">
        <v>0</v>
      </c>
      <c r="R358" s="309">
        <f>Q358*H358</f>
        <v>0</v>
      </c>
      <c r="S358" s="309">
        <v>0</v>
      </c>
      <c r="T358" s="310">
        <f>S358*H358</f>
        <v>0</v>
      </c>
      <c r="AR358" s="109" t="s">
        <v>157</v>
      </c>
      <c r="AT358" s="109" t="s">
        <v>152</v>
      </c>
      <c r="AU358" s="109" t="s">
        <v>85</v>
      </c>
      <c r="AY358" s="109" t="s">
        <v>150</v>
      </c>
      <c r="BE358" s="311">
        <f>IF(N358="základní",J358,0)</f>
        <v>0</v>
      </c>
      <c r="BF358" s="311">
        <f>IF(N358="snížená",J358,0)</f>
        <v>0</v>
      </c>
      <c r="BG358" s="311">
        <f>IF(N358="zákl. přenesená",J358,0)</f>
        <v>0</v>
      </c>
      <c r="BH358" s="311">
        <f>IF(N358="sníž. přenesená",J358,0)</f>
        <v>0</v>
      </c>
      <c r="BI358" s="311">
        <f>IF(N358="nulová",J358,0)</f>
        <v>0</v>
      </c>
      <c r="BJ358" s="109" t="s">
        <v>25</v>
      </c>
      <c r="BK358" s="311">
        <f>ROUND(I358*H358,2)</f>
        <v>0</v>
      </c>
      <c r="BL358" s="109" t="s">
        <v>157</v>
      </c>
      <c r="BM358" s="109" t="s">
        <v>296</v>
      </c>
    </row>
    <row r="359" spans="2:65" s="137" customFormat="1" ht="192">
      <c r="B359" s="130"/>
      <c r="D359" s="312" t="s">
        <v>159</v>
      </c>
      <c r="F359" s="313" t="s">
        <v>297</v>
      </c>
      <c r="I359" s="9"/>
      <c r="L359" s="130"/>
      <c r="M359" s="314"/>
      <c r="N359" s="131"/>
      <c r="O359" s="131"/>
      <c r="P359" s="131"/>
      <c r="Q359" s="131"/>
      <c r="R359" s="131"/>
      <c r="S359" s="131"/>
      <c r="T359" s="179"/>
      <c r="AT359" s="109" t="s">
        <v>159</v>
      </c>
      <c r="AU359" s="109" t="s">
        <v>85</v>
      </c>
    </row>
    <row r="360" spans="2:65" s="316" customFormat="1">
      <c r="B360" s="315"/>
      <c r="D360" s="317" t="s">
        <v>161</v>
      </c>
      <c r="E360" s="318" t="s">
        <v>5</v>
      </c>
      <c r="F360" s="319" t="s">
        <v>298</v>
      </c>
      <c r="H360" s="320">
        <v>176.05</v>
      </c>
      <c r="I360" s="10"/>
      <c r="L360" s="315"/>
      <c r="M360" s="321"/>
      <c r="N360" s="322"/>
      <c r="O360" s="322"/>
      <c r="P360" s="322"/>
      <c r="Q360" s="322"/>
      <c r="R360" s="322"/>
      <c r="S360" s="322"/>
      <c r="T360" s="323"/>
      <c r="AT360" s="324" t="s">
        <v>161</v>
      </c>
      <c r="AU360" s="324" t="s">
        <v>85</v>
      </c>
      <c r="AV360" s="316" t="s">
        <v>85</v>
      </c>
      <c r="AW360" s="316" t="s">
        <v>40</v>
      </c>
      <c r="AX360" s="316" t="s">
        <v>25</v>
      </c>
      <c r="AY360" s="324" t="s">
        <v>150</v>
      </c>
    </row>
    <row r="361" spans="2:65" s="137" customFormat="1" ht="31.5" customHeight="1">
      <c r="B361" s="130"/>
      <c r="C361" s="302" t="s">
        <v>299</v>
      </c>
      <c r="D361" s="302" t="s">
        <v>152</v>
      </c>
      <c r="E361" s="303" t="s">
        <v>300</v>
      </c>
      <c r="F361" s="93" t="s">
        <v>301</v>
      </c>
      <c r="G361" s="304" t="s">
        <v>175</v>
      </c>
      <c r="H361" s="305">
        <v>176.05</v>
      </c>
      <c r="I361" s="8"/>
      <c r="J361" s="306">
        <f>ROUND(I361*H361,2)</f>
        <v>0</v>
      </c>
      <c r="K361" s="93" t="s">
        <v>156</v>
      </c>
      <c r="L361" s="130"/>
      <c r="M361" s="307" t="s">
        <v>5</v>
      </c>
      <c r="N361" s="308" t="s">
        <v>48</v>
      </c>
      <c r="O361" s="131"/>
      <c r="P361" s="309">
        <f>O361*H361</f>
        <v>0</v>
      </c>
      <c r="Q361" s="309">
        <v>0</v>
      </c>
      <c r="R361" s="309">
        <f>Q361*H361</f>
        <v>0</v>
      </c>
      <c r="S361" s="309">
        <v>0</v>
      </c>
      <c r="T361" s="310">
        <f>S361*H361</f>
        <v>0</v>
      </c>
      <c r="AR361" s="109" t="s">
        <v>157</v>
      </c>
      <c r="AT361" s="109" t="s">
        <v>152</v>
      </c>
      <c r="AU361" s="109" t="s">
        <v>85</v>
      </c>
      <c r="AY361" s="109" t="s">
        <v>150</v>
      </c>
      <c r="BE361" s="311">
        <f>IF(N361="základní",J361,0)</f>
        <v>0</v>
      </c>
      <c r="BF361" s="311">
        <f>IF(N361="snížená",J361,0)</f>
        <v>0</v>
      </c>
      <c r="BG361" s="311">
        <f>IF(N361="zákl. přenesená",J361,0)</f>
        <v>0</v>
      </c>
      <c r="BH361" s="311">
        <f>IF(N361="sníž. přenesená",J361,0)</f>
        <v>0</v>
      </c>
      <c r="BI361" s="311">
        <f>IF(N361="nulová",J361,0)</f>
        <v>0</v>
      </c>
      <c r="BJ361" s="109" t="s">
        <v>25</v>
      </c>
      <c r="BK361" s="311">
        <f>ROUND(I361*H361,2)</f>
        <v>0</v>
      </c>
      <c r="BL361" s="109" t="s">
        <v>157</v>
      </c>
      <c r="BM361" s="109" t="s">
        <v>302</v>
      </c>
    </row>
    <row r="362" spans="2:65" s="137" customFormat="1" ht="144">
      <c r="B362" s="130"/>
      <c r="D362" s="312" t="s">
        <v>159</v>
      </c>
      <c r="F362" s="313" t="s">
        <v>303</v>
      </c>
      <c r="I362" s="9"/>
      <c r="L362" s="130"/>
      <c r="M362" s="314"/>
      <c r="N362" s="131"/>
      <c r="O362" s="131"/>
      <c r="P362" s="131"/>
      <c r="Q362" s="131"/>
      <c r="R362" s="131"/>
      <c r="S362" s="131"/>
      <c r="T362" s="179"/>
      <c r="AT362" s="109" t="s">
        <v>159</v>
      </c>
      <c r="AU362" s="109" t="s">
        <v>85</v>
      </c>
    </row>
    <row r="363" spans="2:65" s="316" customFormat="1">
      <c r="B363" s="315"/>
      <c r="D363" s="317" t="s">
        <v>161</v>
      </c>
      <c r="E363" s="318" t="s">
        <v>5</v>
      </c>
      <c r="F363" s="319" t="s">
        <v>298</v>
      </c>
      <c r="H363" s="320">
        <v>176.05</v>
      </c>
      <c r="I363" s="10"/>
      <c r="L363" s="315"/>
      <c r="M363" s="321"/>
      <c r="N363" s="322"/>
      <c r="O363" s="322"/>
      <c r="P363" s="322"/>
      <c r="Q363" s="322"/>
      <c r="R363" s="322"/>
      <c r="S363" s="322"/>
      <c r="T363" s="323"/>
      <c r="AT363" s="324" t="s">
        <v>161</v>
      </c>
      <c r="AU363" s="324" t="s">
        <v>85</v>
      </c>
      <c r="AV363" s="316" t="s">
        <v>85</v>
      </c>
      <c r="AW363" s="316" t="s">
        <v>40</v>
      </c>
      <c r="AX363" s="316" t="s">
        <v>25</v>
      </c>
      <c r="AY363" s="324" t="s">
        <v>150</v>
      </c>
    </row>
    <row r="364" spans="2:65" s="137" customFormat="1" ht="22.5" customHeight="1">
      <c r="B364" s="130"/>
      <c r="C364" s="302" t="s">
        <v>304</v>
      </c>
      <c r="D364" s="302" t="s">
        <v>152</v>
      </c>
      <c r="E364" s="303" t="s">
        <v>305</v>
      </c>
      <c r="F364" s="93" t="s">
        <v>306</v>
      </c>
      <c r="G364" s="304" t="s">
        <v>175</v>
      </c>
      <c r="H364" s="305">
        <v>176.05</v>
      </c>
      <c r="I364" s="8"/>
      <c r="J364" s="306">
        <f>ROUND(I364*H364,2)</f>
        <v>0</v>
      </c>
      <c r="K364" s="93" t="s">
        <v>156</v>
      </c>
      <c r="L364" s="130"/>
      <c r="M364" s="307" t="s">
        <v>5</v>
      </c>
      <c r="N364" s="308" t="s">
        <v>48</v>
      </c>
      <c r="O364" s="131"/>
      <c r="P364" s="309">
        <f>O364*H364</f>
        <v>0</v>
      </c>
      <c r="Q364" s="309">
        <v>0</v>
      </c>
      <c r="R364" s="309">
        <f>Q364*H364</f>
        <v>0</v>
      </c>
      <c r="S364" s="309">
        <v>0</v>
      </c>
      <c r="T364" s="310">
        <f>S364*H364</f>
        <v>0</v>
      </c>
      <c r="AR364" s="109" t="s">
        <v>157</v>
      </c>
      <c r="AT364" s="109" t="s">
        <v>152</v>
      </c>
      <c r="AU364" s="109" t="s">
        <v>85</v>
      </c>
      <c r="AY364" s="109" t="s">
        <v>150</v>
      </c>
      <c r="BE364" s="311">
        <f>IF(N364="základní",J364,0)</f>
        <v>0</v>
      </c>
      <c r="BF364" s="311">
        <f>IF(N364="snížená",J364,0)</f>
        <v>0</v>
      </c>
      <c r="BG364" s="311">
        <f>IF(N364="zákl. přenesená",J364,0)</f>
        <v>0</v>
      </c>
      <c r="BH364" s="311">
        <f>IF(N364="sníž. přenesená",J364,0)</f>
        <v>0</v>
      </c>
      <c r="BI364" s="311">
        <f>IF(N364="nulová",J364,0)</f>
        <v>0</v>
      </c>
      <c r="BJ364" s="109" t="s">
        <v>25</v>
      </c>
      <c r="BK364" s="311">
        <f>ROUND(I364*H364,2)</f>
        <v>0</v>
      </c>
      <c r="BL364" s="109" t="s">
        <v>157</v>
      </c>
      <c r="BM364" s="109" t="s">
        <v>307</v>
      </c>
    </row>
    <row r="365" spans="2:65" s="137" customFormat="1" ht="72">
      <c r="B365" s="130"/>
      <c r="D365" s="312" t="s">
        <v>159</v>
      </c>
      <c r="F365" s="313" t="s">
        <v>308</v>
      </c>
      <c r="I365" s="9"/>
      <c r="L365" s="130"/>
      <c r="M365" s="314"/>
      <c r="N365" s="131"/>
      <c r="O365" s="131"/>
      <c r="P365" s="131"/>
      <c r="Q365" s="131"/>
      <c r="R365" s="131"/>
      <c r="S365" s="131"/>
      <c r="T365" s="179"/>
      <c r="AT365" s="109" t="s">
        <v>159</v>
      </c>
      <c r="AU365" s="109" t="s">
        <v>85</v>
      </c>
    </row>
    <row r="366" spans="2:65" s="316" customFormat="1">
      <c r="B366" s="315"/>
      <c r="D366" s="317" t="s">
        <v>161</v>
      </c>
      <c r="E366" s="318" t="s">
        <v>5</v>
      </c>
      <c r="F366" s="319" t="s">
        <v>298</v>
      </c>
      <c r="H366" s="320">
        <v>176.05</v>
      </c>
      <c r="I366" s="10"/>
      <c r="L366" s="315"/>
      <c r="M366" s="321"/>
      <c r="N366" s="322"/>
      <c r="O366" s="322"/>
      <c r="P366" s="322"/>
      <c r="Q366" s="322"/>
      <c r="R366" s="322"/>
      <c r="S366" s="322"/>
      <c r="T366" s="323"/>
      <c r="AT366" s="324" t="s">
        <v>161</v>
      </c>
      <c r="AU366" s="324" t="s">
        <v>85</v>
      </c>
      <c r="AV366" s="316" t="s">
        <v>85</v>
      </c>
      <c r="AW366" s="316" t="s">
        <v>40</v>
      </c>
      <c r="AX366" s="316" t="s">
        <v>25</v>
      </c>
      <c r="AY366" s="324" t="s">
        <v>150</v>
      </c>
    </row>
    <row r="367" spans="2:65" s="137" customFormat="1" ht="31.5" customHeight="1">
      <c r="B367" s="130"/>
      <c r="C367" s="302" t="s">
        <v>309</v>
      </c>
      <c r="D367" s="302" t="s">
        <v>152</v>
      </c>
      <c r="E367" s="303" t="s">
        <v>310</v>
      </c>
      <c r="F367" s="93" t="s">
        <v>311</v>
      </c>
      <c r="G367" s="304" t="s">
        <v>175</v>
      </c>
      <c r="H367" s="305">
        <v>1537.12</v>
      </c>
      <c r="I367" s="8"/>
      <c r="J367" s="306">
        <f>ROUND(I367*H367,2)</f>
        <v>0</v>
      </c>
      <c r="K367" s="93" t="s">
        <v>156</v>
      </c>
      <c r="L367" s="130"/>
      <c r="M367" s="307" t="s">
        <v>5</v>
      </c>
      <c r="N367" s="308" t="s">
        <v>48</v>
      </c>
      <c r="O367" s="131"/>
      <c r="P367" s="309">
        <f>O367*H367</f>
        <v>0</v>
      </c>
      <c r="Q367" s="309">
        <v>0</v>
      </c>
      <c r="R367" s="309">
        <f>Q367*H367</f>
        <v>0</v>
      </c>
      <c r="S367" s="309">
        <v>0</v>
      </c>
      <c r="T367" s="310">
        <f>S367*H367</f>
        <v>0</v>
      </c>
      <c r="AR367" s="109" t="s">
        <v>157</v>
      </c>
      <c r="AT367" s="109" t="s">
        <v>152</v>
      </c>
      <c r="AU367" s="109" t="s">
        <v>85</v>
      </c>
      <c r="AY367" s="109" t="s">
        <v>150</v>
      </c>
      <c r="BE367" s="311">
        <f>IF(N367="základní",J367,0)</f>
        <v>0</v>
      </c>
      <c r="BF367" s="311">
        <f>IF(N367="snížená",J367,0)</f>
        <v>0</v>
      </c>
      <c r="BG367" s="311">
        <f>IF(N367="zákl. přenesená",J367,0)</f>
        <v>0</v>
      </c>
      <c r="BH367" s="311">
        <f>IF(N367="sníž. přenesená",J367,0)</f>
        <v>0</v>
      </c>
      <c r="BI367" s="311">
        <f>IF(N367="nulová",J367,0)</f>
        <v>0</v>
      </c>
      <c r="BJ367" s="109" t="s">
        <v>25</v>
      </c>
      <c r="BK367" s="311">
        <f>ROUND(I367*H367,2)</f>
        <v>0</v>
      </c>
      <c r="BL367" s="109" t="s">
        <v>157</v>
      </c>
      <c r="BM367" s="109" t="s">
        <v>312</v>
      </c>
    </row>
    <row r="368" spans="2:65" s="137" customFormat="1" ht="409.6">
      <c r="B368" s="130"/>
      <c r="D368" s="312" t="s">
        <v>159</v>
      </c>
      <c r="F368" s="313" t="s">
        <v>313</v>
      </c>
      <c r="I368" s="9"/>
      <c r="L368" s="130"/>
      <c r="M368" s="314"/>
      <c r="N368" s="131"/>
      <c r="O368" s="131"/>
      <c r="P368" s="131"/>
      <c r="Q368" s="131"/>
      <c r="R368" s="131"/>
      <c r="S368" s="131"/>
      <c r="T368" s="179"/>
      <c r="AT368" s="109" t="s">
        <v>159</v>
      </c>
      <c r="AU368" s="109" t="s">
        <v>85</v>
      </c>
    </row>
    <row r="369" spans="2:65" s="316" customFormat="1">
      <c r="B369" s="315"/>
      <c r="D369" s="317" t="s">
        <v>161</v>
      </c>
      <c r="E369" s="318" t="s">
        <v>5</v>
      </c>
      <c r="F369" s="319" t="s">
        <v>314</v>
      </c>
      <c r="H369" s="320">
        <v>1537.12</v>
      </c>
      <c r="I369" s="10"/>
      <c r="L369" s="315"/>
      <c r="M369" s="321"/>
      <c r="N369" s="322"/>
      <c r="O369" s="322"/>
      <c r="P369" s="322"/>
      <c r="Q369" s="322"/>
      <c r="R369" s="322"/>
      <c r="S369" s="322"/>
      <c r="T369" s="323"/>
      <c r="AT369" s="324" t="s">
        <v>161</v>
      </c>
      <c r="AU369" s="324" t="s">
        <v>85</v>
      </c>
      <c r="AV369" s="316" t="s">
        <v>85</v>
      </c>
      <c r="AW369" s="316" t="s">
        <v>40</v>
      </c>
      <c r="AX369" s="316" t="s">
        <v>25</v>
      </c>
      <c r="AY369" s="324" t="s">
        <v>150</v>
      </c>
    </row>
    <row r="370" spans="2:65" s="137" customFormat="1" ht="44.25" customHeight="1">
      <c r="B370" s="130"/>
      <c r="C370" s="302" t="s">
        <v>315</v>
      </c>
      <c r="D370" s="302" t="s">
        <v>152</v>
      </c>
      <c r="E370" s="303" t="s">
        <v>316</v>
      </c>
      <c r="F370" s="93" t="s">
        <v>317</v>
      </c>
      <c r="G370" s="304" t="s">
        <v>175</v>
      </c>
      <c r="H370" s="305">
        <v>704.2</v>
      </c>
      <c r="I370" s="8"/>
      <c r="J370" s="306">
        <f>ROUND(I370*H370,2)</f>
        <v>0</v>
      </c>
      <c r="K370" s="93" t="s">
        <v>156</v>
      </c>
      <c r="L370" s="130"/>
      <c r="M370" s="307" t="s">
        <v>5</v>
      </c>
      <c r="N370" s="308" t="s">
        <v>48</v>
      </c>
      <c r="O370" s="131"/>
      <c r="P370" s="309">
        <f>O370*H370</f>
        <v>0</v>
      </c>
      <c r="Q370" s="309">
        <v>0</v>
      </c>
      <c r="R370" s="309">
        <f>Q370*H370</f>
        <v>0</v>
      </c>
      <c r="S370" s="309">
        <v>0</v>
      </c>
      <c r="T370" s="310">
        <f>S370*H370</f>
        <v>0</v>
      </c>
      <c r="AR370" s="109" t="s">
        <v>157</v>
      </c>
      <c r="AT370" s="109" t="s">
        <v>152</v>
      </c>
      <c r="AU370" s="109" t="s">
        <v>85</v>
      </c>
      <c r="AY370" s="109" t="s">
        <v>150</v>
      </c>
      <c r="BE370" s="311">
        <f>IF(N370="základní",J370,0)</f>
        <v>0</v>
      </c>
      <c r="BF370" s="311">
        <f>IF(N370="snížená",J370,0)</f>
        <v>0</v>
      </c>
      <c r="BG370" s="311">
        <f>IF(N370="zákl. přenesená",J370,0)</f>
        <v>0</v>
      </c>
      <c r="BH370" s="311">
        <f>IF(N370="sníž. přenesená",J370,0)</f>
        <v>0</v>
      </c>
      <c r="BI370" s="311">
        <f>IF(N370="nulová",J370,0)</f>
        <v>0</v>
      </c>
      <c r="BJ370" s="109" t="s">
        <v>25</v>
      </c>
      <c r="BK370" s="311">
        <f>ROUND(I370*H370,2)</f>
        <v>0</v>
      </c>
      <c r="BL370" s="109" t="s">
        <v>157</v>
      </c>
      <c r="BM370" s="109" t="s">
        <v>318</v>
      </c>
    </row>
    <row r="371" spans="2:65" s="137" customFormat="1" ht="84">
      <c r="B371" s="130"/>
      <c r="D371" s="312" t="s">
        <v>159</v>
      </c>
      <c r="F371" s="313" t="s">
        <v>319</v>
      </c>
      <c r="I371" s="9"/>
      <c r="L371" s="130"/>
      <c r="M371" s="314"/>
      <c r="N371" s="131"/>
      <c r="O371" s="131"/>
      <c r="P371" s="131"/>
      <c r="Q371" s="131"/>
      <c r="R371" s="131"/>
      <c r="S371" s="131"/>
      <c r="T371" s="179"/>
      <c r="AT371" s="109" t="s">
        <v>159</v>
      </c>
      <c r="AU371" s="109" t="s">
        <v>85</v>
      </c>
    </row>
    <row r="372" spans="2:65" s="316" customFormat="1">
      <c r="B372" s="315"/>
      <c r="D372" s="317" t="s">
        <v>161</v>
      </c>
      <c r="E372" s="318" t="s">
        <v>5</v>
      </c>
      <c r="F372" s="319" t="s">
        <v>320</v>
      </c>
      <c r="H372" s="320">
        <v>704.2</v>
      </c>
      <c r="I372" s="10"/>
      <c r="L372" s="315"/>
      <c r="M372" s="321"/>
      <c r="N372" s="322"/>
      <c r="O372" s="322"/>
      <c r="P372" s="322"/>
      <c r="Q372" s="322"/>
      <c r="R372" s="322"/>
      <c r="S372" s="322"/>
      <c r="T372" s="323"/>
      <c r="AT372" s="324" t="s">
        <v>161</v>
      </c>
      <c r="AU372" s="324" t="s">
        <v>85</v>
      </c>
      <c r="AV372" s="316" t="s">
        <v>85</v>
      </c>
      <c r="AW372" s="316" t="s">
        <v>40</v>
      </c>
      <c r="AX372" s="316" t="s">
        <v>25</v>
      </c>
      <c r="AY372" s="324" t="s">
        <v>150</v>
      </c>
    </row>
    <row r="373" spans="2:65" s="137" customFormat="1" ht="44.25" customHeight="1">
      <c r="B373" s="130"/>
      <c r="C373" s="302" t="s">
        <v>321</v>
      </c>
      <c r="D373" s="302" t="s">
        <v>152</v>
      </c>
      <c r="E373" s="303" t="s">
        <v>322</v>
      </c>
      <c r="F373" s="93" t="s">
        <v>323</v>
      </c>
      <c r="G373" s="304" t="s">
        <v>175</v>
      </c>
      <c r="H373" s="305">
        <v>704.2</v>
      </c>
      <c r="I373" s="8"/>
      <c r="J373" s="306">
        <f>ROUND(I373*H373,2)</f>
        <v>0</v>
      </c>
      <c r="K373" s="93" t="s">
        <v>156</v>
      </c>
      <c r="L373" s="130"/>
      <c r="M373" s="307" t="s">
        <v>5</v>
      </c>
      <c r="N373" s="308" t="s">
        <v>48</v>
      </c>
      <c r="O373" s="131"/>
      <c r="P373" s="309">
        <f>O373*H373</f>
        <v>0</v>
      </c>
      <c r="Q373" s="309">
        <v>0</v>
      </c>
      <c r="R373" s="309">
        <f>Q373*H373</f>
        <v>0</v>
      </c>
      <c r="S373" s="309">
        <v>0</v>
      </c>
      <c r="T373" s="310">
        <f>S373*H373</f>
        <v>0</v>
      </c>
      <c r="AR373" s="109" t="s">
        <v>157</v>
      </c>
      <c r="AT373" s="109" t="s">
        <v>152</v>
      </c>
      <c r="AU373" s="109" t="s">
        <v>85</v>
      </c>
      <c r="AY373" s="109" t="s">
        <v>150</v>
      </c>
      <c r="BE373" s="311">
        <f>IF(N373="základní",J373,0)</f>
        <v>0</v>
      </c>
      <c r="BF373" s="311">
        <f>IF(N373="snížená",J373,0)</f>
        <v>0</v>
      </c>
      <c r="BG373" s="311">
        <f>IF(N373="zákl. přenesená",J373,0)</f>
        <v>0</v>
      </c>
      <c r="BH373" s="311">
        <f>IF(N373="sníž. přenesená",J373,0)</f>
        <v>0</v>
      </c>
      <c r="BI373" s="311">
        <f>IF(N373="nulová",J373,0)</f>
        <v>0</v>
      </c>
      <c r="BJ373" s="109" t="s">
        <v>25</v>
      </c>
      <c r="BK373" s="311">
        <f>ROUND(I373*H373,2)</f>
        <v>0</v>
      </c>
      <c r="BL373" s="109" t="s">
        <v>157</v>
      </c>
      <c r="BM373" s="109" t="s">
        <v>324</v>
      </c>
    </row>
    <row r="374" spans="2:65" s="137" customFormat="1" ht="84">
      <c r="B374" s="130"/>
      <c r="D374" s="312" t="s">
        <v>159</v>
      </c>
      <c r="F374" s="313" t="s">
        <v>319</v>
      </c>
      <c r="I374" s="9"/>
      <c r="L374" s="130"/>
      <c r="M374" s="314"/>
      <c r="N374" s="131"/>
      <c r="O374" s="131"/>
      <c r="P374" s="131"/>
      <c r="Q374" s="131"/>
      <c r="R374" s="131"/>
      <c r="S374" s="131"/>
      <c r="T374" s="179"/>
      <c r="AT374" s="109" t="s">
        <v>159</v>
      </c>
      <c r="AU374" s="109" t="s">
        <v>85</v>
      </c>
    </row>
    <row r="375" spans="2:65" s="316" customFormat="1">
      <c r="B375" s="315"/>
      <c r="D375" s="317" t="s">
        <v>161</v>
      </c>
      <c r="E375" s="318" t="s">
        <v>5</v>
      </c>
      <c r="F375" s="319" t="s">
        <v>320</v>
      </c>
      <c r="H375" s="320">
        <v>704.2</v>
      </c>
      <c r="I375" s="10"/>
      <c r="L375" s="315"/>
      <c r="M375" s="321"/>
      <c r="N375" s="322"/>
      <c r="O375" s="322"/>
      <c r="P375" s="322"/>
      <c r="Q375" s="322"/>
      <c r="R375" s="322"/>
      <c r="S375" s="322"/>
      <c r="T375" s="323"/>
      <c r="AT375" s="324" t="s">
        <v>161</v>
      </c>
      <c r="AU375" s="324" t="s">
        <v>85</v>
      </c>
      <c r="AV375" s="316" t="s">
        <v>85</v>
      </c>
      <c r="AW375" s="316" t="s">
        <v>40</v>
      </c>
      <c r="AX375" s="316" t="s">
        <v>25</v>
      </c>
      <c r="AY375" s="324" t="s">
        <v>150</v>
      </c>
    </row>
    <row r="376" spans="2:65" s="137" customFormat="1" ht="31.5" customHeight="1">
      <c r="B376" s="130"/>
      <c r="C376" s="302" t="s">
        <v>10</v>
      </c>
      <c r="D376" s="302" t="s">
        <v>152</v>
      </c>
      <c r="E376" s="303" t="s">
        <v>325</v>
      </c>
      <c r="F376" s="93" t="s">
        <v>326</v>
      </c>
      <c r="G376" s="304" t="s">
        <v>155</v>
      </c>
      <c r="H376" s="305">
        <v>2515</v>
      </c>
      <c r="I376" s="8"/>
      <c r="J376" s="306">
        <f>ROUND(I376*H376,2)</f>
        <v>0</v>
      </c>
      <c r="K376" s="93" t="s">
        <v>156</v>
      </c>
      <c r="L376" s="130"/>
      <c r="M376" s="307" t="s">
        <v>5</v>
      </c>
      <c r="N376" s="308" t="s">
        <v>48</v>
      </c>
      <c r="O376" s="131"/>
      <c r="P376" s="309">
        <f>O376*H376</f>
        <v>0</v>
      </c>
      <c r="Q376" s="309">
        <v>0</v>
      </c>
      <c r="R376" s="309">
        <f>Q376*H376</f>
        <v>0</v>
      </c>
      <c r="S376" s="309">
        <v>0</v>
      </c>
      <c r="T376" s="310">
        <f>S376*H376</f>
        <v>0</v>
      </c>
      <c r="AR376" s="109" t="s">
        <v>157</v>
      </c>
      <c r="AT376" s="109" t="s">
        <v>152</v>
      </c>
      <c r="AU376" s="109" t="s">
        <v>85</v>
      </c>
      <c r="AY376" s="109" t="s">
        <v>150</v>
      </c>
      <c r="BE376" s="311">
        <f>IF(N376="základní",J376,0)</f>
        <v>0</v>
      </c>
      <c r="BF376" s="311">
        <f>IF(N376="snížená",J376,0)</f>
        <v>0</v>
      </c>
      <c r="BG376" s="311">
        <f>IF(N376="zákl. přenesená",J376,0)</f>
        <v>0</v>
      </c>
      <c r="BH376" s="311">
        <f>IF(N376="sníž. přenesená",J376,0)</f>
        <v>0</v>
      </c>
      <c r="BI376" s="311">
        <f>IF(N376="nulová",J376,0)</f>
        <v>0</v>
      </c>
      <c r="BJ376" s="109" t="s">
        <v>25</v>
      </c>
      <c r="BK376" s="311">
        <f>ROUND(I376*H376,2)</f>
        <v>0</v>
      </c>
      <c r="BL376" s="109" t="s">
        <v>157</v>
      </c>
      <c r="BM376" s="109" t="s">
        <v>327</v>
      </c>
    </row>
    <row r="377" spans="2:65" s="137" customFormat="1" ht="108">
      <c r="B377" s="130"/>
      <c r="D377" s="312" t="s">
        <v>159</v>
      </c>
      <c r="F377" s="313" t="s">
        <v>328</v>
      </c>
      <c r="I377" s="9"/>
      <c r="L377" s="130"/>
      <c r="M377" s="314"/>
      <c r="N377" s="131"/>
      <c r="O377" s="131"/>
      <c r="P377" s="131"/>
      <c r="Q377" s="131"/>
      <c r="R377" s="131"/>
      <c r="S377" s="131"/>
      <c r="T377" s="179"/>
      <c r="AT377" s="109" t="s">
        <v>159</v>
      </c>
      <c r="AU377" s="109" t="s">
        <v>85</v>
      </c>
    </row>
    <row r="378" spans="2:65" s="316" customFormat="1">
      <c r="B378" s="315"/>
      <c r="D378" s="317" t="s">
        <v>161</v>
      </c>
      <c r="E378" s="318" t="s">
        <v>5</v>
      </c>
      <c r="F378" s="319" t="s">
        <v>329</v>
      </c>
      <c r="H378" s="320">
        <v>2515</v>
      </c>
      <c r="I378" s="10"/>
      <c r="L378" s="315"/>
      <c r="M378" s="321"/>
      <c r="N378" s="322"/>
      <c r="O378" s="322"/>
      <c r="P378" s="322"/>
      <c r="Q378" s="322"/>
      <c r="R378" s="322"/>
      <c r="S378" s="322"/>
      <c r="T378" s="323"/>
      <c r="AT378" s="324" t="s">
        <v>161</v>
      </c>
      <c r="AU378" s="324" t="s">
        <v>85</v>
      </c>
      <c r="AV378" s="316" t="s">
        <v>85</v>
      </c>
      <c r="AW378" s="316" t="s">
        <v>40</v>
      </c>
      <c r="AX378" s="316" t="s">
        <v>25</v>
      </c>
      <c r="AY378" s="324" t="s">
        <v>150</v>
      </c>
    </row>
    <row r="379" spans="2:65" s="137" customFormat="1" ht="31.5" customHeight="1">
      <c r="B379" s="130"/>
      <c r="C379" s="302" t="s">
        <v>330</v>
      </c>
      <c r="D379" s="302" t="s">
        <v>152</v>
      </c>
      <c r="E379" s="303" t="s">
        <v>331</v>
      </c>
      <c r="F379" s="93" t="s">
        <v>332</v>
      </c>
      <c r="G379" s="304" t="s">
        <v>155</v>
      </c>
      <c r="H379" s="305">
        <v>1492</v>
      </c>
      <c r="I379" s="8"/>
      <c r="J379" s="306">
        <f>ROUND(I379*H379,2)</f>
        <v>0</v>
      </c>
      <c r="K379" s="93" t="s">
        <v>156</v>
      </c>
      <c r="L379" s="130"/>
      <c r="M379" s="307" t="s">
        <v>5</v>
      </c>
      <c r="N379" s="308" t="s">
        <v>48</v>
      </c>
      <c r="O379" s="131"/>
      <c r="P379" s="309">
        <f>O379*H379</f>
        <v>0</v>
      </c>
      <c r="Q379" s="309">
        <v>0</v>
      </c>
      <c r="R379" s="309">
        <f>Q379*H379</f>
        <v>0</v>
      </c>
      <c r="S379" s="309">
        <v>0</v>
      </c>
      <c r="T379" s="310">
        <f>S379*H379</f>
        <v>0</v>
      </c>
      <c r="AR379" s="109" t="s">
        <v>157</v>
      </c>
      <c r="AT379" s="109" t="s">
        <v>152</v>
      </c>
      <c r="AU379" s="109" t="s">
        <v>85</v>
      </c>
      <c r="AY379" s="109" t="s">
        <v>150</v>
      </c>
      <c r="BE379" s="311">
        <f>IF(N379="základní",J379,0)</f>
        <v>0</v>
      </c>
      <c r="BF379" s="311">
        <f>IF(N379="snížená",J379,0)</f>
        <v>0</v>
      </c>
      <c r="BG379" s="311">
        <f>IF(N379="zákl. přenesená",J379,0)</f>
        <v>0</v>
      </c>
      <c r="BH379" s="311">
        <f>IF(N379="sníž. přenesená",J379,0)</f>
        <v>0</v>
      </c>
      <c r="BI379" s="311">
        <f>IF(N379="nulová",J379,0)</f>
        <v>0</v>
      </c>
      <c r="BJ379" s="109" t="s">
        <v>25</v>
      </c>
      <c r="BK379" s="311">
        <f>ROUND(I379*H379,2)</f>
        <v>0</v>
      </c>
      <c r="BL379" s="109" t="s">
        <v>157</v>
      </c>
      <c r="BM379" s="109" t="s">
        <v>333</v>
      </c>
    </row>
    <row r="380" spans="2:65" s="137" customFormat="1" ht="108">
      <c r="B380" s="130"/>
      <c r="D380" s="312" t="s">
        <v>159</v>
      </c>
      <c r="F380" s="313" t="s">
        <v>334</v>
      </c>
      <c r="I380" s="9"/>
      <c r="L380" s="130"/>
      <c r="M380" s="314"/>
      <c r="N380" s="131"/>
      <c r="O380" s="131"/>
      <c r="P380" s="131"/>
      <c r="Q380" s="131"/>
      <c r="R380" s="131"/>
      <c r="S380" s="131"/>
      <c r="T380" s="179"/>
      <c r="AT380" s="109" t="s">
        <v>159</v>
      </c>
      <c r="AU380" s="109" t="s">
        <v>85</v>
      </c>
    </row>
    <row r="381" spans="2:65" s="316" customFormat="1">
      <c r="B381" s="315"/>
      <c r="D381" s="317" t="s">
        <v>161</v>
      </c>
      <c r="E381" s="318" t="s">
        <v>5</v>
      </c>
      <c r="F381" s="319" t="s">
        <v>335</v>
      </c>
      <c r="H381" s="320">
        <v>1492</v>
      </c>
      <c r="I381" s="10"/>
      <c r="L381" s="315"/>
      <c r="M381" s="321"/>
      <c r="N381" s="322"/>
      <c r="O381" s="322"/>
      <c r="P381" s="322"/>
      <c r="Q381" s="322"/>
      <c r="R381" s="322"/>
      <c r="S381" s="322"/>
      <c r="T381" s="323"/>
      <c r="AT381" s="324" t="s">
        <v>161</v>
      </c>
      <c r="AU381" s="324" t="s">
        <v>85</v>
      </c>
      <c r="AV381" s="316" t="s">
        <v>85</v>
      </c>
      <c r="AW381" s="316" t="s">
        <v>40</v>
      </c>
      <c r="AX381" s="316" t="s">
        <v>25</v>
      </c>
      <c r="AY381" s="324" t="s">
        <v>150</v>
      </c>
    </row>
    <row r="382" spans="2:65" s="137" customFormat="1" ht="22.5" customHeight="1">
      <c r="B382" s="130"/>
      <c r="C382" s="339" t="s">
        <v>336</v>
      </c>
      <c r="D382" s="339" t="s">
        <v>337</v>
      </c>
      <c r="E382" s="340" t="s">
        <v>338</v>
      </c>
      <c r="F382" s="341" t="s">
        <v>339</v>
      </c>
      <c r="G382" s="342" t="s">
        <v>340</v>
      </c>
      <c r="H382" s="343">
        <v>37.299999999999997</v>
      </c>
      <c r="I382" s="12"/>
      <c r="J382" s="344">
        <f>ROUND(I382*H382,2)</f>
        <v>0</v>
      </c>
      <c r="K382" s="341" t="s">
        <v>156</v>
      </c>
      <c r="L382" s="345"/>
      <c r="M382" s="346" t="s">
        <v>5</v>
      </c>
      <c r="N382" s="347" t="s">
        <v>48</v>
      </c>
      <c r="O382" s="131"/>
      <c r="P382" s="309">
        <f>O382*H382</f>
        <v>0</v>
      </c>
      <c r="Q382" s="309">
        <v>1E-3</v>
      </c>
      <c r="R382" s="309">
        <f>Q382*H382</f>
        <v>3.73E-2</v>
      </c>
      <c r="S382" s="309">
        <v>0</v>
      </c>
      <c r="T382" s="310">
        <f>S382*H382</f>
        <v>0</v>
      </c>
      <c r="AR382" s="109" t="s">
        <v>341</v>
      </c>
      <c r="AT382" s="109" t="s">
        <v>337</v>
      </c>
      <c r="AU382" s="109" t="s">
        <v>85</v>
      </c>
      <c r="AY382" s="109" t="s">
        <v>150</v>
      </c>
      <c r="BE382" s="311">
        <f>IF(N382="základní",J382,0)</f>
        <v>0</v>
      </c>
      <c r="BF382" s="311">
        <f>IF(N382="snížená",J382,0)</f>
        <v>0</v>
      </c>
      <c r="BG382" s="311">
        <f>IF(N382="zákl. přenesená",J382,0)</f>
        <v>0</v>
      </c>
      <c r="BH382" s="311">
        <f>IF(N382="sníž. přenesená",J382,0)</f>
        <v>0</v>
      </c>
      <c r="BI382" s="311">
        <f>IF(N382="nulová",J382,0)</f>
        <v>0</v>
      </c>
      <c r="BJ382" s="109" t="s">
        <v>25</v>
      </c>
      <c r="BK382" s="311">
        <f>ROUND(I382*H382,2)</f>
        <v>0</v>
      </c>
      <c r="BL382" s="109" t="s">
        <v>341</v>
      </c>
      <c r="BM382" s="109" t="s">
        <v>342</v>
      </c>
    </row>
    <row r="383" spans="2:65" s="316" customFormat="1">
      <c r="B383" s="315"/>
      <c r="D383" s="312" t="s">
        <v>161</v>
      </c>
      <c r="F383" s="325" t="s">
        <v>343</v>
      </c>
      <c r="H383" s="326">
        <v>37.299999999999997</v>
      </c>
      <c r="I383" s="10"/>
      <c r="L383" s="315"/>
      <c r="M383" s="321"/>
      <c r="N383" s="322"/>
      <c r="O383" s="322"/>
      <c r="P383" s="322"/>
      <c r="Q383" s="322"/>
      <c r="R383" s="322"/>
      <c r="S383" s="322"/>
      <c r="T383" s="323"/>
      <c r="AT383" s="324" t="s">
        <v>161</v>
      </c>
      <c r="AU383" s="324" t="s">
        <v>85</v>
      </c>
      <c r="AV383" s="316" t="s">
        <v>85</v>
      </c>
      <c r="AW383" s="316" t="s">
        <v>6</v>
      </c>
      <c r="AX383" s="316" t="s">
        <v>25</v>
      </c>
      <c r="AY383" s="324" t="s">
        <v>150</v>
      </c>
    </row>
    <row r="384" spans="2:65" s="289" customFormat="1" ht="29.85" customHeight="1">
      <c r="B384" s="288"/>
      <c r="D384" s="299" t="s">
        <v>76</v>
      </c>
      <c r="E384" s="300" t="s">
        <v>85</v>
      </c>
      <c r="F384" s="300" t="s">
        <v>344</v>
      </c>
      <c r="I384" s="7"/>
      <c r="J384" s="301">
        <f>BK384</f>
        <v>0</v>
      </c>
      <c r="L384" s="288"/>
      <c r="M384" s="293"/>
      <c r="N384" s="294"/>
      <c r="O384" s="294"/>
      <c r="P384" s="295">
        <f>SUM(P385:P389)</f>
        <v>0</v>
      </c>
      <c r="Q384" s="294"/>
      <c r="R384" s="295">
        <f>SUM(R385:R389)</f>
        <v>0.81453873999999993</v>
      </c>
      <c r="S384" s="294"/>
      <c r="T384" s="296">
        <f>SUM(T385:T389)</f>
        <v>0</v>
      </c>
      <c r="AR384" s="290" t="s">
        <v>25</v>
      </c>
      <c r="AT384" s="297" t="s">
        <v>76</v>
      </c>
      <c r="AU384" s="297" t="s">
        <v>25</v>
      </c>
      <c r="AY384" s="290" t="s">
        <v>150</v>
      </c>
      <c r="BK384" s="298">
        <f>SUM(BK385:BK389)</f>
        <v>0</v>
      </c>
    </row>
    <row r="385" spans="2:65" s="137" customFormat="1" ht="31.5" customHeight="1">
      <c r="B385" s="130"/>
      <c r="C385" s="302" t="s">
        <v>345</v>
      </c>
      <c r="D385" s="302" t="s">
        <v>152</v>
      </c>
      <c r="E385" s="303" t="s">
        <v>346</v>
      </c>
      <c r="F385" s="93" t="s">
        <v>347</v>
      </c>
      <c r="G385" s="304" t="s">
        <v>175</v>
      </c>
      <c r="H385" s="305">
        <v>0.36099999999999999</v>
      </c>
      <c r="I385" s="8"/>
      <c r="J385" s="306">
        <f>ROUND(I385*H385,2)</f>
        <v>0</v>
      </c>
      <c r="K385" s="93" t="s">
        <v>156</v>
      </c>
      <c r="L385" s="130"/>
      <c r="M385" s="307" t="s">
        <v>5</v>
      </c>
      <c r="N385" s="308" t="s">
        <v>48</v>
      </c>
      <c r="O385" s="131"/>
      <c r="P385" s="309">
        <f>O385*H385</f>
        <v>0</v>
      </c>
      <c r="Q385" s="309">
        <v>2.2563399999999998</v>
      </c>
      <c r="R385" s="309">
        <f>Q385*H385</f>
        <v>0.81453873999999993</v>
      </c>
      <c r="S385" s="309">
        <v>0</v>
      </c>
      <c r="T385" s="310">
        <f>S385*H385</f>
        <v>0</v>
      </c>
      <c r="AR385" s="109" t="s">
        <v>157</v>
      </c>
      <c r="AT385" s="109" t="s">
        <v>152</v>
      </c>
      <c r="AU385" s="109" t="s">
        <v>85</v>
      </c>
      <c r="AY385" s="109" t="s">
        <v>150</v>
      </c>
      <c r="BE385" s="311">
        <f>IF(N385="základní",J385,0)</f>
        <v>0</v>
      </c>
      <c r="BF385" s="311">
        <f>IF(N385="snížená",J385,0)</f>
        <v>0</v>
      </c>
      <c r="BG385" s="311">
        <f>IF(N385="zákl. přenesená",J385,0)</f>
        <v>0</v>
      </c>
      <c r="BH385" s="311">
        <f>IF(N385="sníž. přenesená",J385,0)</f>
        <v>0</v>
      </c>
      <c r="BI385" s="311">
        <f>IF(N385="nulová",J385,0)</f>
        <v>0</v>
      </c>
      <c r="BJ385" s="109" t="s">
        <v>25</v>
      </c>
      <c r="BK385" s="311">
        <f>ROUND(I385*H385,2)</f>
        <v>0</v>
      </c>
      <c r="BL385" s="109" t="s">
        <v>157</v>
      </c>
      <c r="BM385" s="109" t="s">
        <v>348</v>
      </c>
    </row>
    <row r="386" spans="2:65" s="137" customFormat="1" ht="84">
      <c r="B386" s="130"/>
      <c r="D386" s="312" t="s">
        <v>159</v>
      </c>
      <c r="F386" s="313" t="s">
        <v>349</v>
      </c>
      <c r="I386" s="9"/>
      <c r="L386" s="130"/>
      <c r="M386" s="314"/>
      <c r="N386" s="131"/>
      <c r="O386" s="131"/>
      <c r="P386" s="131"/>
      <c r="Q386" s="131"/>
      <c r="R386" s="131"/>
      <c r="S386" s="131"/>
      <c r="T386" s="179"/>
      <c r="AT386" s="109" t="s">
        <v>159</v>
      </c>
      <c r="AU386" s="109" t="s">
        <v>85</v>
      </c>
    </row>
    <row r="387" spans="2:65" s="316" customFormat="1">
      <c r="B387" s="315"/>
      <c r="D387" s="312" t="s">
        <v>161</v>
      </c>
      <c r="E387" s="324" t="s">
        <v>5</v>
      </c>
      <c r="F387" s="325" t="s">
        <v>350</v>
      </c>
      <c r="H387" s="326">
        <v>0.26</v>
      </c>
      <c r="I387" s="10"/>
      <c r="L387" s="315"/>
      <c r="M387" s="321"/>
      <c r="N387" s="322"/>
      <c r="O387" s="322"/>
      <c r="P387" s="322"/>
      <c r="Q387" s="322"/>
      <c r="R387" s="322"/>
      <c r="S387" s="322"/>
      <c r="T387" s="323"/>
      <c r="AT387" s="324" t="s">
        <v>161</v>
      </c>
      <c r="AU387" s="324" t="s">
        <v>85</v>
      </c>
      <c r="AV387" s="316" t="s">
        <v>85</v>
      </c>
      <c r="AW387" s="316" t="s">
        <v>40</v>
      </c>
      <c r="AX387" s="316" t="s">
        <v>77</v>
      </c>
      <c r="AY387" s="324" t="s">
        <v>150</v>
      </c>
    </row>
    <row r="388" spans="2:65" s="316" customFormat="1">
      <c r="B388" s="315"/>
      <c r="D388" s="312" t="s">
        <v>161</v>
      </c>
      <c r="E388" s="324" t="s">
        <v>5</v>
      </c>
      <c r="F388" s="325" t="s">
        <v>351</v>
      </c>
      <c r="H388" s="326">
        <v>0.10100000000000001</v>
      </c>
      <c r="I388" s="10"/>
      <c r="L388" s="315"/>
      <c r="M388" s="321"/>
      <c r="N388" s="322"/>
      <c r="O388" s="322"/>
      <c r="P388" s="322"/>
      <c r="Q388" s="322"/>
      <c r="R388" s="322"/>
      <c r="S388" s="322"/>
      <c r="T388" s="323"/>
      <c r="AT388" s="324" t="s">
        <v>161</v>
      </c>
      <c r="AU388" s="324" t="s">
        <v>85</v>
      </c>
      <c r="AV388" s="316" t="s">
        <v>85</v>
      </c>
      <c r="AW388" s="316" t="s">
        <v>40</v>
      </c>
      <c r="AX388" s="316" t="s">
        <v>77</v>
      </c>
      <c r="AY388" s="324" t="s">
        <v>150</v>
      </c>
    </row>
    <row r="389" spans="2:65" s="328" customFormat="1">
      <c r="B389" s="327"/>
      <c r="D389" s="312" t="s">
        <v>161</v>
      </c>
      <c r="E389" s="329" t="s">
        <v>5</v>
      </c>
      <c r="F389" s="330" t="s">
        <v>352</v>
      </c>
      <c r="H389" s="331">
        <v>0.36099999999999999</v>
      </c>
      <c r="I389" s="11"/>
      <c r="L389" s="327"/>
      <c r="M389" s="332"/>
      <c r="N389" s="333"/>
      <c r="O389" s="333"/>
      <c r="P389" s="333"/>
      <c r="Q389" s="333"/>
      <c r="R389" s="333"/>
      <c r="S389" s="333"/>
      <c r="T389" s="334"/>
      <c r="AT389" s="335" t="s">
        <v>161</v>
      </c>
      <c r="AU389" s="335" t="s">
        <v>85</v>
      </c>
      <c r="AV389" s="328" t="s">
        <v>157</v>
      </c>
      <c r="AW389" s="328" t="s">
        <v>40</v>
      </c>
      <c r="AX389" s="328" t="s">
        <v>25</v>
      </c>
      <c r="AY389" s="335" t="s">
        <v>150</v>
      </c>
    </row>
    <row r="390" spans="2:65" s="289" customFormat="1" ht="29.85" customHeight="1">
      <c r="B390" s="288"/>
      <c r="D390" s="299" t="s">
        <v>76</v>
      </c>
      <c r="E390" s="300" t="s">
        <v>157</v>
      </c>
      <c r="F390" s="300" t="s">
        <v>353</v>
      </c>
      <c r="I390" s="7"/>
      <c r="J390" s="301">
        <f>BK390</f>
        <v>0</v>
      </c>
      <c r="L390" s="288"/>
      <c r="M390" s="293"/>
      <c r="N390" s="294"/>
      <c r="O390" s="294"/>
      <c r="P390" s="295">
        <f>SUM(P391:P399)</f>
        <v>0</v>
      </c>
      <c r="Q390" s="294"/>
      <c r="R390" s="295">
        <f>SUM(R391:R399)</f>
        <v>6.5186099999999998</v>
      </c>
      <c r="S390" s="294"/>
      <c r="T390" s="296">
        <f>SUM(T391:T399)</f>
        <v>0</v>
      </c>
      <c r="AR390" s="290" t="s">
        <v>25</v>
      </c>
      <c r="AT390" s="297" t="s">
        <v>76</v>
      </c>
      <c r="AU390" s="297" t="s">
        <v>25</v>
      </c>
      <c r="AY390" s="290" t="s">
        <v>150</v>
      </c>
      <c r="BK390" s="298">
        <f>SUM(BK391:BK399)</f>
        <v>0</v>
      </c>
    </row>
    <row r="391" spans="2:65" s="137" customFormat="1" ht="31.5" customHeight="1">
      <c r="B391" s="130"/>
      <c r="C391" s="302" t="s">
        <v>354</v>
      </c>
      <c r="D391" s="302" t="s">
        <v>152</v>
      </c>
      <c r="E391" s="303" t="s">
        <v>355</v>
      </c>
      <c r="F391" s="93" t="s">
        <v>356</v>
      </c>
      <c r="G391" s="304" t="s">
        <v>175</v>
      </c>
      <c r="H391" s="305">
        <v>176.05</v>
      </c>
      <c r="I391" s="8"/>
      <c r="J391" s="306">
        <f>ROUND(I391*H391,2)</f>
        <v>0</v>
      </c>
      <c r="K391" s="93" t="s">
        <v>156</v>
      </c>
      <c r="L391" s="130"/>
      <c r="M391" s="307" t="s">
        <v>5</v>
      </c>
      <c r="N391" s="308" t="s">
        <v>48</v>
      </c>
      <c r="O391" s="131"/>
      <c r="P391" s="309">
        <f>O391*H391</f>
        <v>0</v>
      </c>
      <c r="Q391" s="309">
        <v>0</v>
      </c>
      <c r="R391" s="309">
        <f>Q391*H391</f>
        <v>0</v>
      </c>
      <c r="S391" s="309">
        <v>0</v>
      </c>
      <c r="T391" s="310">
        <f>S391*H391</f>
        <v>0</v>
      </c>
      <c r="AR391" s="109" t="s">
        <v>157</v>
      </c>
      <c r="AT391" s="109" t="s">
        <v>152</v>
      </c>
      <c r="AU391" s="109" t="s">
        <v>85</v>
      </c>
      <c r="AY391" s="109" t="s">
        <v>150</v>
      </c>
      <c r="BE391" s="311">
        <f>IF(N391="základní",J391,0)</f>
        <v>0</v>
      </c>
      <c r="BF391" s="311">
        <f>IF(N391="snížená",J391,0)</f>
        <v>0</v>
      </c>
      <c r="BG391" s="311">
        <f>IF(N391="zákl. přenesená",J391,0)</f>
        <v>0</v>
      </c>
      <c r="BH391" s="311">
        <f>IF(N391="sníž. přenesená",J391,0)</f>
        <v>0</v>
      </c>
      <c r="BI391" s="311">
        <f>IF(N391="nulová",J391,0)</f>
        <v>0</v>
      </c>
      <c r="BJ391" s="109" t="s">
        <v>25</v>
      </c>
      <c r="BK391" s="311">
        <f>ROUND(I391*H391,2)</f>
        <v>0</v>
      </c>
      <c r="BL391" s="109" t="s">
        <v>157</v>
      </c>
      <c r="BM391" s="109" t="s">
        <v>357</v>
      </c>
    </row>
    <row r="392" spans="2:65" s="137" customFormat="1" ht="48">
      <c r="B392" s="130"/>
      <c r="D392" s="312" t="s">
        <v>159</v>
      </c>
      <c r="F392" s="313" t="s">
        <v>358</v>
      </c>
      <c r="I392" s="9"/>
      <c r="L392" s="130"/>
      <c r="M392" s="314"/>
      <c r="N392" s="131"/>
      <c r="O392" s="131"/>
      <c r="P392" s="131"/>
      <c r="Q392" s="131"/>
      <c r="R392" s="131"/>
      <c r="S392" s="131"/>
      <c r="T392" s="179"/>
      <c r="AT392" s="109" t="s">
        <v>159</v>
      </c>
      <c r="AU392" s="109" t="s">
        <v>85</v>
      </c>
    </row>
    <row r="393" spans="2:65" s="316" customFormat="1">
      <c r="B393" s="315"/>
      <c r="D393" s="317" t="s">
        <v>161</v>
      </c>
      <c r="E393" s="318" t="s">
        <v>5</v>
      </c>
      <c r="F393" s="319" t="s">
        <v>359</v>
      </c>
      <c r="H393" s="320">
        <v>176.05</v>
      </c>
      <c r="I393" s="10"/>
      <c r="L393" s="315"/>
      <c r="M393" s="321"/>
      <c r="N393" s="322"/>
      <c r="O393" s="322"/>
      <c r="P393" s="322"/>
      <c r="Q393" s="322"/>
      <c r="R393" s="322"/>
      <c r="S393" s="322"/>
      <c r="T393" s="323"/>
      <c r="AT393" s="324" t="s">
        <v>161</v>
      </c>
      <c r="AU393" s="324" t="s">
        <v>85</v>
      </c>
      <c r="AV393" s="316" t="s">
        <v>85</v>
      </c>
      <c r="AW393" s="316" t="s">
        <v>40</v>
      </c>
      <c r="AX393" s="316" t="s">
        <v>25</v>
      </c>
      <c r="AY393" s="324" t="s">
        <v>150</v>
      </c>
    </row>
    <row r="394" spans="2:65" s="137" customFormat="1" ht="31.5" customHeight="1">
      <c r="B394" s="130"/>
      <c r="C394" s="302" t="s">
        <v>360</v>
      </c>
      <c r="D394" s="302" t="s">
        <v>152</v>
      </c>
      <c r="E394" s="303" t="s">
        <v>361</v>
      </c>
      <c r="F394" s="93" t="s">
        <v>362</v>
      </c>
      <c r="G394" s="304" t="s">
        <v>175</v>
      </c>
      <c r="H394" s="305">
        <v>2.7</v>
      </c>
      <c r="I394" s="8"/>
      <c r="J394" s="306">
        <f>ROUND(I394*H394,2)</f>
        <v>0</v>
      </c>
      <c r="K394" s="93" t="s">
        <v>156</v>
      </c>
      <c r="L394" s="130"/>
      <c r="M394" s="307" t="s">
        <v>5</v>
      </c>
      <c r="N394" s="308" t="s">
        <v>48</v>
      </c>
      <c r="O394" s="131"/>
      <c r="P394" s="309">
        <f>O394*H394</f>
        <v>0</v>
      </c>
      <c r="Q394" s="309">
        <v>2.4142999999999999</v>
      </c>
      <c r="R394" s="309">
        <f>Q394*H394</f>
        <v>6.5186099999999998</v>
      </c>
      <c r="S394" s="309">
        <v>0</v>
      </c>
      <c r="T394" s="310">
        <f>S394*H394</f>
        <v>0</v>
      </c>
      <c r="AR394" s="109" t="s">
        <v>157</v>
      </c>
      <c r="AT394" s="109" t="s">
        <v>152</v>
      </c>
      <c r="AU394" s="109" t="s">
        <v>85</v>
      </c>
      <c r="AY394" s="109" t="s">
        <v>150</v>
      </c>
      <c r="BE394" s="311">
        <f>IF(N394="základní",J394,0)</f>
        <v>0</v>
      </c>
      <c r="BF394" s="311">
        <f>IF(N394="snížená",J394,0)</f>
        <v>0</v>
      </c>
      <c r="BG394" s="311">
        <f>IF(N394="zákl. přenesená",J394,0)</f>
        <v>0</v>
      </c>
      <c r="BH394" s="311">
        <f>IF(N394="sníž. přenesená",J394,0)</f>
        <v>0</v>
      </c>
      <c r="BI394" s="311">
        <f>IF(N394="nulová",J394,0)</f>
        <v>0</v>
      </c>
      <c r="BJ394" s="109" t="s">
        <v>25</v>
      </c>
      <c r="BK394" s="311">
        <f>ROUND(I394*H394,2)</f>
        <v>0</v>
      </c>
      <c r="BL394" s="109" t="s">
        <v>157</v>
      </c>
      <c r="BM394" s="109" t="s">
        <v>363</v>
      </c>
    </row>
    <row r="395" spans="2:65" s="137" customFormat="1" ht="96">
      <c r="B395" s="130"/>
      <c r="D395" s="312" t="s">
        <v>159</v>
      </c>
      <c r="F395" s="313" t="s">
        <v>364</v>
      </c>
      <c r="I395" s="9"/>
      <c r="L395" s="130"/>
      <c r="M395" s="314"/>
      <c r="N395" s="131"/>
      <c r="O395" s="131"/>
      <c r="P395" s="131"/>
      <c r="Q395" s="131"/>
      <c r="R395" s="131"/>
      <c r="S395" s="131"/>
      <c r="T395" s="179"/>
      <c r="AT395" s="109" t="s">
        <v>159</v>
      </c>
      <c r="AU395" s="109" t="s">
        <v>85</v>
      </c>
    </row>
    <row r="396" spans="2:65" s="316" customFormat="1">
      <c r="B396" s="315"/>
      <c r="D396" s="317" t="s">
        <v>161</v>
      </c>
      <c r="E396" s="318" t="s">
        <v>5</v>
      </c>
      <c r="F396" s="319" t="s">
        <v>365</v>
      </c>
      <c r="H396" s="320">
        <v>2.7</v>
      </c>
      <c r="I396" s="10"/>
      <c r="L396" s="315"/>
      <c r="M396" s="321"/>
      <c r="N396" s="322"/>
      <c r="O396" s="322"/>
      <c r="P396" s="322"/>
      <c r="Q396" s="322"/>
      <c r="R396" s="322"/>
      <c r="S396" s="322"/>
      <c r="T396" s="323"/>
      <c r="AT396" s="324" t="s">
        <v>161</v>
      </c>
      <c r="AU396" s="324" t="s">
        <v>85</v>
      </c>
      <c r="AV396" s="316" t="s">
        <v>85</v>
      </c>
      <c r="AW396" s="316" t="s">
        <v>40</v>
      </c>
      <c r="AX396" s="316" t="s">
        <v>25</v>
      </c>
      <c r="AY396" s="324" t="s">
        <v>150</v>
      </c>
    </row>
    <row r="397" spans="2:65" s="137" customFormat="1" ht="31.5" customHeight="1">
      <c r="B397" s="130"/>
      <c r="C397" s="302" t="s">
        <v>366</v>
      </c>
      <c r="D397" s="302" t="s">
        <v>152</v>
      </c>
      <c r="E397" s="303" t="s">
        <v>367</v>
      </c>
      <c r="F397" s="93" t="s">
        <v>368</v>
      </c>
      <c r="G397" s="304" t="s">
        <v>155</v>
      </c>
      <c r="H397" s="305">
        <v>9</v>
      </c>
      <c r="I397" s="8"/>
      <c r="J397" s="306">
        <f>ROUND(I397*H397,2)</f>
        <v>0</v>
      </c>
      <c r="K397" s="93" t="s">
        <v>156</v>
      </c>
      <c r="L397" s="130"/>
      <c r="M397" s="307" t="s">
        <v>5</v>
      </c>
      <c r="N397" s="308" t="s">
        <v>48</v>
      </c>
      <c r="O397" s="131"/>
      <c r="P397" s="309">
        <f>O397*H397</f>
        <v>0</v>
      </c>
      <c r="Q397" s="309">
        <v>0</v>
      </c>
      <c r="R397" s="309">
        <f>Q397*H397</f>
        <v>0</v>
      </c>
      <c r="S397" s="309">
        <v>0</v>
      </c>
      <c r="T397" s="310">
        <f>S397*H397</f>
        <v>0</v>
      </c>
      <c r="AR397" s="109" t="s">
        <v>157</v>
      </c>
      <c r="AT397" s="109" t="s">
        <v>152</v>
      </c>
      <c r="AU397" s="109" t="s">
        <v>85</v>
      </c>
      <c r="AY397" s="109" t="s">
        <v>150</v>
      </c>
      <c r="BE397" s="311">
        <f>IF(N397="základní",J397,0)</f>
        <v>0</v>
      </c>
      <c r="BF397" s="311">
        <f>IF(N397="snížená",J397,0)</f>
        <v>0</v>
      </c>
      <c r="BG397" s="311">
        <f>IF(N397="zákl. přenesená",J397,0)</f>
        <v>0</v>
      </c>
      <c r="BH397" s="311">
        <f>IF(N397="sníž. přenesená",J397,0)</f>
        <v>0</v>
      </c>
      <c r="BI397" s="311">
        <f>IF(N397="nulová",J397,0)</f>
        <v>0</v>
      </c>
      <c r="BJ397" s="109" t="s">
        <v>25</v>
      </c>
      <c r="BK397" s="311">
        <f>ROUND(I397*H397,2)</f>
        <v>0</v>
      </c>
      <c r="BL397" s="109" t="s">
        <v>157</v>
      </c>
      <c r="BM397" s="109" t="s">
        <v>369</v>
      </c>
    </row>
    <row r="398" spans="2:65" s="137" customFormat="1" ht="96">
      <c r="B398" s="130"/>
      <c r="D398" s="312" t="s">
        <v>159</v>
      </c>
      <c r="F398" s="313" t="s">
        <v>364</v>
      </c>
      <c r="I398" s="9"/>
      <c r="L398" s="130"/>
      <c r="M398" s="314"/>
      <c r="N398" s="131"/>
      <c r="O398" s="131"/>
      <c r="P398" s="131"/>
      <c r="Q398" s="131"/>
      <c r="R398" s="131"/>
      <c r="S398" s="131"/>
      <c r="T398" s="179"/>
      <c r="AT398" s="109" t="s">
        <v>159</v>
      </c>
      <c r="AU398" s="109" t="s">
        <v>85</v>
      </c>
    </row>
    <row r="399" spans="2:65" s="316" customFormat="1">
      <c r="B399" s="315"/>
      <c r="D399" s="312" t="s">
        <v>161</v>
      </c>
      <c r="E399" s="324" t="s">
        <v>5</v>
      </c>
      <c r="F399" s="325" t="s">
        <v>370</v>
      </c>
      <c r="H399" s="326">
        <v>9</v>
      </c>
      <c r="I399" s="10"/>
      <c r="L399" s="315"/>
      <c r="M399" s="321"/>
      <c r="N399" s="322"/>
      <c r="O399" s="322"/>
      <c r="P399" s="322"/>
      <c r="Q399" s="322"/>
      <c r="R399" s="322"/>
      <c r="S399" s="322"/>
      <c r="T399" s="323"/>
      <c r="AT399" s="324" t="s">
        <v>161</v>
      </c>
      <c r="AU399" s="324" t="s">
        <v>85</v>
      </c>
      <c r="AV399" s="316" t="s">
        <v>85</v>
      </c>
      <c r="AW399" s="316" t="s">
        <v>40</v>
      </c>
      <c r="AX399" s="316" t="s">
        <v>25</v>
      </c>
      <c r="AY399" s="324" t="s">
        <v>150</v>
      </c>
    </row>
    <row r="400" spans="2:65" s="289" customFormat="1" ht="29.85" customHeight="1">
      <c r="B400" s="288"/>
      <c r="D400" s="299" t="s">
        <v>76</v>
      </c>
      <c r="E400" s="300" t="s">
        <v>179</v>
      </c>
      <c r="F400" s="300" t="s">
        <v>371</v>
      </c>
      <c r="I400" s="7"/>
      <c r="J400" s="301">
        <f>BK400</f>
        <v>0</v>
      </c>
      <c r="L400" s="288"/>
      <c r="M400" s="293"/>
      <c r="N400" s="294"/>
      <c r="O400" s="294"/>
      <c r="P400" s="295">
        <f>SUM(P401:P414)</f>
        <v>0</v>
      </c>
      <c r="Q400" s="294"/>
      <c r="R400" s="295">
        <f>SUM(R401:R414)</f>
        <v>14.69955</v>
      </c>
      <c r="S400" s="294"/>
      <c r="T400" s="296">
        <f>SUM(T401:T414)</f>
        <v>0</v>
      </c>
      <c r="AR400" s="290" t="s">
        <v>25</v>
      </c>
      <c r="AT400" s="297" t="s">
        <v>76</v>
      </c>
      <c r="AU400" s="297" t="s">
        <v>25</v>
      </c>
      <c r="AY400" s="290" t="s">
        <v>150</v>
      </c>
      <c r="BK400" s="298">
        <f>SUM(BK401:BK414)</f>
        <v>0</v>
      </c>
    </row>
    <row r="401" spans="2:65" s="137" customFormat="1" ht="31.5" customHeight="1">
      <c r="B401" s="130"/>
      <c r="C401" s="302" t="s">
        <v>372</v>
      </c>
      <c r="D401" s="302" t="s">
        <v>152</v>
      </c>
      <c r="E401" s="303" t="s">
        <v>373</v>
      </c>
      <c r="F401" s="93" t="s">
        <v>374</v>
      </c>
      <c r="G401" s="304" t="s">
        <v>155</v>
      </c>
      <c r="H401" s="305">
        <v>25.8</v>
      </c>
      <c r="I401" s="8"/>
      <c r="J401" s="306">
        <f>ROUND(I401*H401,2)</f>
        <v>0</v>
      </c>
      <c r="K401" s="93" t="s">
        <v>156</v>
      </c>
      <c r="L401" s="130"/>
      <c r="M401" s="307" t="s">
        <v>5</v>
      </c>
      <c r="N401" s="308" t="s">
        <v>48</v>
      </c>
      <c r="O401" s="131"/>
      <c r="P401" s="309">
        <f>O401*H401</f>
        <v>0</v>
      </c>
      <c r="Q401" s="309">
        <v>0.37080000000000002</v>
      </c>
      <c r="R401" s="309">
        <f>Q401*H401</f>
        <v>9.5666400000000014</v>
      </c>
      <c r="S401" s="309">
        <v>0</v>
      </c>
      <c r="T401" s="310">
        <f>S401*H401</f>
        <v>0</v>
      </c>
      <c r="AR401" s="109" t="s">
        <v>157</v>
      </c>
      <c r="AT401" s="109" t="s">
        <v>152</v>
      </c>
      <c r="AU401" s="109" t="s">
        <v>85</v>
      </c>
      <c r="AY401" s="109" t="s">
        <v>150</v>
      </c>
      <c r="BE401" s="311">
        <f>IF(N401="základní",J401,0)</f>
        <v>0</v>
      </c>
      <c r="BF401" s="311">
        <f>IF(N401="snížená",J401,0)</f>
        <v>0</v>
      </c>
      <c r="BG401" s="311">
        <f>IF(N401="zákl. přenesená",J401,0)</f>
        <v>0</v>
      </c>
      <c r="BH401" s="311">
        <f>IF(N401="sníž. přenesená",J401,0)</f>
        <v>0</v>
      </c>
      <c r="BI401" s="311">
        <f>IF(N401="nulová",J401,0)</f>
        <v>0</v>
      </c>
      <c r="BJ401" s="109" t="s">
        <v>25</v>
      </c>
      <c r="BK401" s="311">
        <f>ROUND(I401*H401,2)</f>
        <v>0</v>
      </c>
      <c r="BL401" s="109" t="s">
        <v>157</v>
      </c>
      <c r="BM401" s="109" t="s">
        <v>375</v>
      </c>
    </row>
    <row r="402" spans="2:65" s="137" customFormat="1" ht="84">
      <c r="B402" s="130"/>
      <c r="D402" s="312" t="s">
        <v>159</v>
      </c>
      <c r="F402" s="313" t="s">
        <v>376</v>
      </c>
      <c r="I402" s="9"/>
      <c r="L402" s="130"/>
      <c r="M402" s="314"/>
      <c r="N402" s="131"/>
      <c r="O402" s="131"/>
      <c r="P402" s="131"/>
      <c r="Q402" s="131"/>
      <c r="R402" s="131"/>
      <c r="S402" s="131"/>
      <c r="T402" s="179"/>
      <c r="AT402" s="109" t="s">
        <v>159</v>
      </c>
      <c r="AU402" s="109" t="s">
        <v>85</v>
      </c>
    </row>
    <row r="403" spans="2:65" s="316" customFormat="1">
      <c r="B403" s="315"/>
      <c r="D403" s="317" t="s">
        <v>161</v>
      </c>
      <c r="E403" s="318" t="s">
        <v>5</v>
      </c>
      <c r="F403" s="319" t="s">
        <v>377</v>
      </c>
      <c r="H403" s="320">
        <v>25.8</v>
      </c>
      <c r="I403" s="10"/>
      <c r="L403" s="315"/>
      <c r="M403" s="321"/>
      <c r="N403" s="322"/>
      <c r="O403" s="322"/>
      <c r="P403" s="322"/>
      <c r="Q403" s="322"/>
      <c r="R403" s="322"/>
      <c r="S403" s="322"/>
      <c r="T403" s="323"/>
      <c r="AT403" s="324" t="s">
        <v>161</v>
      </c>
      <c r="AU403" s="324" t="s">
        <v>85</v>
      </c>
      <c r="AV403" s="316" t="s">
        <v>85</v>
      </c>
      <c r="AW403" s="316" t="s">
        <v>40</v>
      </c>
      <c r="AX403" s="316" t="s">
        <v>25</v>
      </c>
      <c r="AY403" s="324" t="s">
        <v>150</v>
      </c>
    </row>
    <row r="404" spans="2:65" s="137" customFormat="1" ht="31.5" customHeight="1">
      <c r="B404" s="130"/>
      <c r="C404" s="302" t="s">
        <v>378</v>
      </c>
      <c r="D404" s="302" t="s">
        <v>152</v>
      </c>
      <c r="E404" s="303" t="s">
        <v>379</v>
      </c>
      <c r="F404" s="93" t="s">
        <v>380</v>
      </c>
      <c r="G404" s="304" t="s">
        <v>155</v>
      </c>
      <c r="H404" s="305">
        <v>12.9</v>
      </c>
      <c r="I404" s="8"/>
      <c r="J404" s="306">
        <f>ROUND(I404*H404,2)</f>
        <v>0</v>
      </c>
      <c r="K404" s="93" t="s">
        <v>156</v>
      </c>
      <c r="L404" s="130"/>
      <c r="M404" s="307" t="s">
        <v>5</v>
      </c>
      <c r="N404" s="308" t="s">
        <v>48</v>
      </c>
      <c r="O404" s="131"/>
      <c r="P404" s="309">
        <f>O404*H404</f>
        <v>0</v>
      </c>
      <c r="Q404" s="309">
        <v>0.26375999999999999</v>
      </c>
      <c r="R404" s="309">
        <f>Q404*H404</f>
        <v>3.402504</v>
      </c>
      <c r="S404" s="309">
        <v>0</v>
      </c>
      <c r="T404" s="310">
        <f>S404*H404</f>
        <v>0</v>
      </c>
      <c r="AR404" s="109" t="s">
        <v>157</v>
      </c>
      <c r="AT404" s="109" t="s">
        <v>152</v>
      </c>
      <c r="AU404" s="109" t="s">
        <v>85</v>
      </c>
      <c r="AY404" s="109" t="s">
        <v>150</v>
      </c>
      <c r="BE404" s="311">
        <f>IF(N404="základní",J404,0)</f>
        <v>0</v>
      </c>
      <c r="BF404" s="311">
        <f>IF(N404="snížená",J404,0)</f>
        <v>0</v>
      </c>
      <c r="BG404" s="311">
        <f>IF(N404="zákl. přenesená",J404,0)</f>
        <v>0</v>
      </c>
      <c r="BH404" s="311">
        <f>IF(N404="sníž. přenesená",J404,0)</f>
        <v>0</v>
      </c>
      <c r="BI404" s="311">
        <f>IF(N404="nulová",J404,0)</f>
        <v>0</v>
      </c>
      <c r="BJ404" s="109" t="s">
        <v>25</v>
      </c>
      <c r="BK404" s="311">
        <f>ROUND(I404*H404,2)</f>
        <v>0</v>
      </c>
      <c r="BL404" s="109" t="s">
        <v>157</v>
      </c>
      <c r="BM404" s="109" t="s">
        <v>381</v>
      </c>
    </row>
    <row r="405" spans="2:65" s="137" customFormat="1" ht="84">
      <c r="B405" s="130"/>
      <c r="D405" s="312" t="s">
        <v>159</v>
      </c>
      <c r="F405" s="313" t="s">
        <v>376</v>
      </c>
      <c r="I405" s="9"/>
      <c r="L405" s="130"/>
      <c r="M405" s="314"/>
      <c r="N405" s="131"/>
      <c r="O405" s="131"/>
      <c r="P405" s="131"/>
      <c r="Q405" s="131"/>
      <c r="R405" s="131"/>
      <c r="S405" s="131"/>
      <c r="T405" s="179"/>
      <c r="AT405" s="109" t="s">
        <v>159</v>
      </c>
      <c r="AU405" s="109" t="s">
        <v>85</v>
      </c>
    </row>
    <row r="406" spans="2:65" s="316" customFormat="1">
      <c r="B406" s="315"/>
      <c r="D406" s="317" t="s">
        <v>161</v>
      </c>
      <c r="E406" s="318" t="s">
        <v>5</v>
      </c>
      <c r="F406" s="319" t="s">
        <v>162</v>
      </c>
      <c r="H406" s="320">
        <v>12.9</v>
      </c>
      <c r="I406" s="10"/>
      <c r="L406" s="315"/>
      <c r="M406" s="321"/>
      <c r="N406" s="322"/>
      <c r="O406" s="322"/>
      <c r="P406" s="322"/>
      <c r="Q406" s="322"/>
      <c r="R406" s="322"/>
      <c r="S406" s="322"/>
      <c r="T406" s="323"/>
      <c r="AT406" s="324" t="s">
        <v>161</v>
      </c>
      <c r="AU406" s="324" t="s">
        <v>85</v>
      </c>
      <c r="AV406" s="316" t="s">
        <v>85</v>
      </c>
      <c r="AW406" s="316" t="s">
        <v>40</v>
      </c>
      <c r="AX406" s="316" t="s">
        <v>25</v>
      </c>
      <c r="AY406" s="324" t="s">
        <v>150</v>
      </c>
    </row>
    <row r="407" spans="2:65" s="137" customFormat="1" ht="31.5" customHeight="1">
      <c r="B407" s="130"/>
      <c r="C407" s="302" t="s">
        <v>382</v>
      </c>
      <c r="D407" s="302" t="s">
        <v>152</v>
      </c>
      <c r="E407" s="303" t="s">
        <v>383</v>
      </c>
      <c r="F407" s="93" t="s">
        <v>384</v>
      </c>
      <c r="G407" s="304" t="s">
        <v>155</v>
      </c>
      <c r="H407" s="305">
        <v>12.9</v>
      </c>
      <c r="I407" s="8"/>
      <c r="J407" s="306">
        <f>ROUND(I407*H407,2)</f>
        <v>0</v>
      </c>
      <c r="K407" s="93" t="s">
        <v>156</v>
      </c>
      <c r="L407" s="130"/>
      <c r="M407" s="307" t="s">
        <v>5</v>
      </c>
      <c r="N407" s="308" t="s">
        <v>48</v>
      </c>
      <c r="O407" s="131"/>
      <c r="P407" s="309">
        <f>O407*H407</f>
        <v>0</v>
      </c>
      <c r="Q407" s="309">
        <v>0.12966</v>
      </c>
      <c r="R407" s="309">
        <f>Q407*H407</f>
        <v>1.672614</v>
      </c>
      <c r="S407" s="309">
        <v>0</v>
      </c>
      <c r="T407" s="310">
        <f>S407*H407</f>
        <v>0</v>
      </c>
      <c r="AR407" s="109" t="s">
        <v>157</v>
      </c>
      <c r="AT407" s="109" t="s">
        <v>152</v>
      </c>
      <c r="AU407" s="109" t="s">
        <v>85</v>
      </c>
      <c r="AY407" s="109" t="s">
        <v>150</v>
      </c>
      <c r="BE407" s="311">
        <f>IF(N407="základní",J407,0)</f>
        <v>0</v>
      </c>
      <c r="BF407" s="311">
        <f>IF(N407="snížená",J407,0)</f>
        <v>0</v>
      </c>
      <c r="BG407" s="311">
        <f>IF(N407="zákl. přenesená",J407,0)</f>
        <v>0</v>
      </c>
      <c r="BH407" s="311">
        <f>IF(N407="sníž. přenesená",J407,0)</f>
        <v>0</v>
      </c>
      <c r="BI407" s="311">
        <f>IF(N407="nulová",J407,0)</f>
        <v>0</v>
      </c>
      <c r="BJ407" s="109" t="s">
        <v>25</v>
      </c>
      <c r="BK407" s="311">
        <f>ROUND(I407*H407,2)</f>
        <v>0</v>
      </c>
      <c r="BL407" s="109" t="s">
        <v>157</v>
      </c>
      <c r="BM407" s="109" t="s">
        <v>385</v>
      </c>
    </row>
    <row r="408" spans="2:65" s="137" customFormat="1" ht="108">
      <c r="B408" s="130"/>
      <c r="D408" s="312" t="s">
        <v>159</v>
      </c>
      <c r="F408" s="313" t="s">
        <v>386</v>
      </c>
      <c r="I408" s="9"/>
      <c r="L408" s="130"/>
      <c r="M408" s="314"/>
      <c r="N408" s="131"/>
      <c r="O408" s="131"/>
      <c r="P408" s="131"/>
      <c r="Q408" s="131"/>
      <c r="R408" s="131"/>
      <c r="S408" s="131"/>
      <c r="T408" s="179"/>
      <c r="AT408" s="109" t="s">
        <v>159</v>
      </c>
      <c r="AU408" s="109" t="s">
        <v>85</v>
      </c>
    </row>
    <row r="409" spans="2:65" s="316" customFormat="1">
      <c r="B409" s="315"/>
      <c r="D409" s="317" t="s">
        <v>161</v>
      </c>
      <c r="E409" s="318" t="s">
        <v>5</v>
      </c>
      <c r="F409" s="319" t="s">
        <v>162</v>
      </c>
      <c r="H409" s="320">
        <v>12.9</v>
      </c>
      <c r="I409" s="10"/>
      <c r="L409" s="315"/>
      <c r="M409" s="321"/>
      <c r="N409" s="322"/>
      <c r="O409" s="322"/>
      <c r="P409" s="322"/>
      <c r="Q409" s="322"/>
      <c r="R409" s="322"/>
      <c r="S409" s="322"/>
      <c r="T409" s="323"/>
      <c r="AT409" s="324" t="s">
        <v>161</v>
      </c>
      <c r="AU409" s="324" t="s">
        <v>85</v>
      </c>
      <c r="AV409" s="316" t="s">
        <v>85</v>
      </c>
      <c r="AW409" s="316" t="s">
        <v>40</v>
      </c>
      <c r="AX409" s="316" t="s">
        <v>25</v>
      </c>
      <c r="AY409" s="324" t="s">
        <v>150</v>
      </c>
    </row>
    <row r="410" spans="2:65" s="137" customFormat="1" ht="31.5" customHeight="1">
      <c r="B410" s="130"/>
      <c r="C410" s="302" t="s">
        <v>387</v>
      </c>
      <c r="D410" s="302" t="s">
        <v>152</v>
      </c>
      <c r="E410" s="303" t="s">
        <v>388</v>
      </c>
      <c r="F410" s="93" t="s">
        <v>389</v>
      </c>
      <c r="G410" s="304" t="s">
        <v>155</v>
      </c>
      <c r="H410" s="305">
        <v>12.9</v>
      </c>
      <c r="I410" s="8"/>
      <c r="J410" s="306">
        <f>ROUND(I410*H410,2)</f>
        <v>0</v>
      </c>
      <c r="K410" s="93" t="s">
        <v>156</v>
      </c>
      <c r="L410" s="130"/>
      <c r="M410" s="307" t="s">
        <v>5</v>
      </c>
      <c r="N410" s="308" t="s">
        <v>48</v>
      </c>
      <c r="O410" s="131"/>
      <c r="P410" s="309">
        <f>O410*H410</f>
        <v>0</v>
      </c>
      <c r="Q410" s="309">
        <v>0</v>
      </c>
      <c r="R410" s="309">
        <f>Q410*H410</f>
        <v>0</v>
      </c>
      <c r="S410" s="309">
        <v>0</v>
      </c>
      <c r="T410" s="310">
        <f>S410*H410</f>
        <v>0</v>
      </c>
      <c r="AR410" s="109" t="s">
        <v>157</v>
      </c>
      <c r="AT410" s="109" t="s">
        <v>152</v>
      </c>
      <c r="AU410" s="109" t="s">
        <v>85</v>
      </c>
      <c r="AY410" s="109" t="s">
        <v>150</v>
      </c>
      <c r="BE410" s="311">
        <f>IF(N410="základní",J410,0)</f>
        <v>0</v>
      </c>
      <c r="BF410" s="311">
        <f>IF(N410="snížená",J410,0)</f>
        <v>0</v>
      </c>
      <c r="BG410" s="311">
        <f>IF(N410="zákl. přenesená",J410,0)</f>
        <v>0</v>
      </c>
      <c r="BH410" s="311">
        <f>IF(N410="sníž. přenesená",J410,0)</f>
        <v>0</v>
      </c>
      <c r="BI410" s="311">
        <f>IF(N410="nulová",J410,0)</f>
        <v>0</v>
      </c>
      <c r="BJ410" s="109" t="s">
        <v>25</v>
      </c>
      <c r="BK410" s="311">
        <f>ROUND(I410*H410,2)</f>
        <v>0</v>
      </c>
      <c r="BL410" s="109" t="s">
        <v>157</v>
      </c>
      <c r="BM410" s="109" t="s">
        <v>390</v>
      </c>
    </row>
    <row r="411" spans="2:65" s="316" customFormat="1">
      <c r="B411" s="315"/>
      <c r="D411" s="317" t="s">
        <v>161</v>
      </c>
      <c r="E411" s="318" t="s">
        <v>5</v>
      </c>
      <c r="F411" s="319" t="s">
        <v>162</v>
      </c>
      <c r="H411" s="320">
        <v>12.9</v>
      </c>
      <c r="I411" s="10"/>
      <c r="L411" s="315"/>
      <c r="M411" s="321"/>
      <c r="N411" s="322"/>
      <c r="O411" s="322"/>
      <c r="P411" s="322"/>
      <c r="Q411" s="322"/>
      <c r="R411" s="322"/>
      <c r="S411" s="322"/>
      <c r="T411" s="323"/>
      <c r="AT411" s="324" t="s">
        <v>161</v>
      </c>
      <c r="AU411" s="324" t="s">
        <v>85</v>
      </c>
      <c r="AV411" s="316" t="s">
        <v>85</v>
      </c>
      <c r="AW411" s="316" t="s">
        <v>40</v>
      </c>
      <c r="AX411" s="316" t="s">
        <v>25</v>
      </c>
      <c r="AY411" s="324" t="s">
        <v>150</v>
      </c>
    </row>
    <row r="412" spans="2:65" s="137" customFormat="1" ht="31.5" customHeight="1">
      <c r="B412" s="130"/>
      <c r="C412" s="302" t="s">
        <v>391</v>
      </c>
      <c r="D412" s="302" t="s">
        <v>152</v>
      </c>
      <c r="E412" s="303" t="s">
        <v>392</v>
      </c>
      <c r="F412" s="93" t="s">
        <v>393</v>
      </c>
      <c r="G412" s="304" t="s">
        <v>169</v>
      </c>
      <c r="H412" s="305">
        <v>25.8</v>
      </c>
      <c r="I412" s="8"/>
      <c r="J412" s="306">
        <f>ROUND(I412*H412,2)</f>
        <v>0</v>
      </c>
      <c r="K412" s="93" t="s">
        <v>156</v>
      </c>
      <c r="L412" s="130"/>
      <c r="M412" s="307" t="s">
        <v>5</v>
      </c>
      <c r="N412" s="308" t="s">
        <v>48</v>
      </c>
      <c r="O412" s="131"/>
      <c r="P412" s="309">
        <f>O412*H412</f>
        <v>0</v>
      </c>
      <c r="Q412" s="309">
        <v>2.2399999999999998E-3</v>
      </c>
      <c r="R412" s="309">
        <f>Q412*H412</f>
        <v>5.7791999999999996E-2</v>
      </c>
      <c r="S412" s="309">
        <v>0</v>
      </c>
      <c r="T412" s="310">
        <f>S412*H412</f>
        <v>0</v>
      </c>
      <c r="AR412" s="109" t="s">
        <v>157</v>
      </c>
      <c r="AT412" s="109" t="s">
        <v>152</v>
      </c>
      <c r="AU412" s="109" t="s">
        <v>85</v>
      </c>
      <c r="AY412" s="109" t="s">
        <v>150</v>
      </c>
      <c r="BE412" s="311">
        <f>IF(N412="základní",J412,0)</f>
        <v>0</v>
      </c>
      <c r="BF412" s="311">
        <f>IF(N412="snížená",J412,0)</f>
        <v>0</v>
      </c>
      <c r="BG412" s="311">
        <f>IF(N412="zákl. přenesená",J412,0)</f>
        <v>0</v>
      </c>
      <c r="BH412" s="311">
        <f>IF(N412="sníž. přenesená",J412,0)</f>
        <v>0</v>
      </c>
      <c r="BI412" s="311">
        <f>IF(N412="nulová",J412,0)</f>
        <v>0</v>
      </c>
      <c r="BJ412" s="109" t="s">
        <v>25</v>
      </c>
      <c r="BK412" s="311">
        <f>ROUND(I412*H412,2)</f>
        <v>0</v>
      </c>
      <c r="BL412" s="109" t="s">
        <v>157</v>
      </c>
      <c r="BM412" s="109" t="s">
        <v>394</v>
      </c>
    </row>
    <row r="413" spans="2:65" s="137" customFormat="1" ht="48">
      <c r="B413" s="130"/>
      <c r="D413" s="312" t="s">
        <v>159</v>
      </c>
      <c r="F413" s="313" t="s">
        <v>395</v>
      </c>
      <c r="I413" s="9"/>
      <c r="L413" s="130"/>
      <c r="M413" s="314"/>
      <c r="N413" s="131"/>
      <c r="O413" s="131"/>
      <c r="P413" s="131"/>
      <c r="Q413" s="131"/>
      <c r="R413" s="131"/>
      <c r="S413" s="131"/>
      <c r="T413" s="179"/>
      <c r="AT413" s="109" t="s">
        <v>159</v>
      </c>
      <c r="AU413" s="109" t="s">
        <v>85</v>
      </c>
    </row>
    <row r="414" spans="2:65" s="316" customFormat="1">
      <c r="B414" s="315"/>
      <c r="D414" s="312" t="s">
        <v>161</v>
      </c>
      <c r="E414" s="324" t="s">
        <v>5</v>
      </c>
      <c r="F414" s="325" t="s">
        <v>396</v>
      </c>
      <c r="H414" s="326">
        <v>25.8</v>
      </c>
      <c r="I414" s="10"/>
      <c r="L414" s="315"/>
      <c r="M414" s="321"/>
      <c r="N414" s="322"/>
      <c r="O414" s="322"/>
      <c r="P414" s="322"/>
      <c r="Q414" s="322"/>
      <c r="R414" s="322"/>
      <c r="S414" s="322"/>
      <c r="T414" s="323"/>
      <c r="AT414" s="324" t="s">
        <v>161</v>
      </c>
      <c r="AU414" s="324" t="s">
        <v>85</v>
      </c>
      <c r="AV414" s="316" t="s">
        <v>85</v>
      </c>
      <c r="AW414" s="316" t="s">
        <v>40</v>
      </c>
      <c r="AX414" s="316" t="s">
        <v>25</v>
      </c>
      <c r="AY414" s="324" t="s">
        <v>150</v>
      </c>
    </row>
    <row r="415" spans="2:65" s="289" customFormat="1" ht="29.85" customHeight="1">
      <c r="B415" s="288"/>
      <c r="D415" s="299" t="s">
        <v>76</v>
      </c>
      <c r="E415" s="300" t="s">
        <v>230</v>
      </c>
      <c r="F415" s="300" t="s">
        <v>397</v>
      </c>
      <c r="I415" s="7"/>
      <c r="J415" s="301">
        <f>BK415</f>
        <v>0</v>
      </c>
      <c r="L415" s="288"/>
      <c r="M415" s="293"/>
      <c r="N415" s="294"/>
      <c r="O415" s="294"/>
      <c r="P415" s="295">
        <f>SUM(P416:P548)</f>
        <v>0</v>
      </c>
      <c r="Q415" s="294"/>
      <c r="R415" s="295">
        <f>SUM(R416:R548)</f>
        <v>8.5528492999999983</v>
      </c>
      <c r="S415" s="294"/>
      <c r="T415" s="296">
        <f>SUM(T416:T548)</f>
        <v>0</v>
      </c>
      <c r="AR415" s="290" t="s">
        <v>25</v>
      </c>
      <c r="AT415" s="297" t="s">
        <v>76</v>
      </c>
      <c r="AU415" s="297" t="s">
        <v>25</v>
      </c>
      <c r="AY415" s="290" t="s">
        <v>150</v>
      </c>
      <c r="BK415" s="298">
        <f>SUM(BK416:BK548)</f>
        <v>0</v>
      </c>
    </row>
    <row r="416" spans="2:65" s="137" customFormat="1" ht="31.5" customHeight="1">
      <c r="B416" s="130"/>
      <c r="C416" s="302" t="s">
        <v>398</v>
      </c>
      <c r="D416" s="302" t="s">
        <v>152</v>
      </c>
      <c r="E416" s="303" t="s">
        <v>399</v>
      </c>
      <c r="F416" s="93" t="s">
        <v>400</v>
      </c>
      <c r="G416" s="304" t="s">
        <v>401</v>
      </c>
      <c r="H416" s="305">
        <v>4</v>
      </c>
      <c r="I416" s="8"/>
      <c r="J416" s="306">
        <f>ROUND(I416*H416,2)</f>
        <v>0</v>
      </c>
      <c r="K416" s="93" t="s">
        <v>156</v>
      </c>
      <c r="L416" s="130"/>
      <c r="M416" s="307" t="s">
        <v>5</v>
      </c>
      <c r="N416" s="308" t="s">
        <v>48</v>
      </c>
      <c r="O416" s="131"/>
      <c r="P416" s="309">
        <f>O416*H416</f>
        <v>0</v>
      </c>
      <c r="Q416" s="309">
        <v>0</v>
      </c>
      <c r="R416" s="309">
        <f>Q416*H416</f>
        <v>0</v>
      </c>
      <c r="S416" s="309">
        <v>0</v>
      </c>
      <c r="T416" s="310">
        <f>S416*H416</f>
        <v>0</v>
      </c>
      <c r="AR416" s="109" t="s">
        <v>157</v>
      </c>
      <c r="AT416" s="109" t="s">
        <v>152</v>
      </c>
      <c r="AU416" s="109" t="s">
        <v>85</v>
      </c>
      <c r="AY416" s="109" t="s">
        <v>150</v>
      </c>
      <c r="BE416" s="311">
        <f>IF(N416="základní",J416,0)</f>
        <v>0</v>
      </c>
      <c r="BF416" s="311">
        <f>IF(N416="snížená",J416,0)</f>
        <v>0</v>
      </c>
      <c r="BG416" s="311">
        <f>IF(N416="zákl. přenesená",J416,0)</f>
        <v>0</v>
      </c>
      <c r="BH416" s="311">
        <f>IF(N416="sníž. přenesená",J416,0)</f>
        <v>0</v>
      </c>
      <c r="BI416" s="311">
        <f>IF(N416="nulová",J416,0)</f>
        <v>0</v>
      </c>
      <c r="BJ416" s="109" t="s">
        <v>25</v>
      </c>
      <c r="BK416" s="311">
        <f>ROUND(I416*H416,2)</f>
        <v>0</v>
      </c>
      <c r="BL416" s="109" t="s">
        <v>157</v>
      </c>
      <c r="BM416" s="109" t="s">
        <v>402</v>
      </c>
    </row>
    <row r="417" spans="2:65" s="137" customFormat="1" ht="84">
      <c r="B417" s="130"/>
      <c r="D417" s="312" t="s">
        <v>159</v>
      </c>
      <c r="F417" s="313" t="s">
        <v>403</v>
      </c>
      <c r="I417" s="9"/>
      <c r="L417" s="130"/>
      <c r="M417" s="314"/>
      <c r="N417" s="131"/>
      <c r="O417" s="131"/>
      <c r="P417" s="131"/>
      <c r="Q417" s="131"/>
      <c r="R417" s="131"/>
      <c r="S417" s="131"/>
      <c r="T417" s="179"/>
      <c r="AT417" s="109" t="s">
        <v>159</v>
      </c>
      <c r="AU417" s="109" t="s">
        <v>85</v>
      </c>
    </row>
    <row r="418" spans="2:65" s="316" customFormat="1">
      <c r="B418" s="315"/>
      <c r="D418" s="317" t="s">
        <v>161</v>
      </c>
      <c r="E418" s="318" t="s">
        <v>5</v>
      </c>
      <c r="F418" s="319" t="s">
        <v>404</v>
      </c>
      <c r="H418" s="320">
        <v>4</v>
      </c>
      <c r="I418" s="10"/>
      <c r="L418" s="315"/>
      <c r="M418" s="321"/>
      <c r="N418" s="322"/>
      <c r="O418" s="322"/>
      <c r="P418" s="322"/>
      <c r="Q418" s="322"/>
      <c r="R418" s="322"/>
      <c r="S418" s="322"/>
      <c r="T418" s="323"/>
      <c r="AT418" s="324" t="s">
        <v>161</v>
      </c>
      <c r="AU418" s="324" t="s">
        <v>85</v>
      </c>
      <c r="AV418" s="316" t="s">
        <v>85</v>
      </c>
      <c r="AW418" s="316" t="s">
        <v>40</v>
      </c>
      <c r="AX418" s="316" t="s">
        <v>25</v>
      </c>
      <c r="AY418" s="324" t="s">
        <v>150</v>
      </c>
    </row>
    <row r="419" spans="2:65" s="137" customFormat="1" ht="22.5" customHeight="1">
      <c r="B419" s="130"/>
      <c r="C419" s="302" t="s">
        <v>405</v>
      </c>
      <c r="D419" s="302" t="s">
        <v>152</v>
      </c>
      <c r="E419" s="303" t="s">
        <v>406</v>
      </c>
      <c r="F419" s="93" t="s">
        <v>407</v>
      </c>
      <c r="G419" s="304" t="s">
        <v>401</v>
      </c>
      <c r="H419" s="305">
        <v>8</v>
      </c>
      <c r="I419" s="8"/>
      <c r="J419" s="306">
        <f>ROUND(I419*H419,2)</f>
        <v>0</v>
      </c>
      <c r="K419" s="93" t="s">
        <v>156</v>
      </c>
      <c r="L419" s="130"/>
      <c r="M419" s="307" t="s">
        <v>5</v>
      </c>
      <c r="N419" s="308" t="s">
        <v>48</v>
      </c>
      <c r="O419" s="131"/>
      <c r="P419" s="309">
        <f>O419*H419</f>
        <v>0</v>
      </c>
      <c r="Q419" s="309">
        <v>8.0000000000000004E-4</v>
      </c>
      <c r="R419" s="309">
        <f>Q419*H419</f>
        <v>6.4000000000000003E-3</v>
      </c>
      <c r="S419" s="309">
        <v>0</v>
      </c>
      <c r="T419" s="310">
        <f>S419*H419</f>
        <v>0</v>
      </c>
      <c r="AR419" s="109" t="s">
        <v>157</v>
      </c>
      <c r="AT419" s="109" t="s">
        <v>152</v>
      </c>
      <c r="AU419" s="109" t="s">
        <v>85</v>
      </c>
      <c r="AY419" s="109" t="s">
        <v>150</v>
      </c>
      <c r="BE419" s="311">
        <f>IF(N419="základní",J419,0)</f>
        <v>0</v>
      </c>
      <c r="BF419" s="311">
        <f>IF(N419="snížená",J419,0)</f>
        <v>0</v>
      </c>
      <c r="BG419" s="311">
        <f>IF(N419="zákl. přenesená",J419,0)</f>
        <v>0</v>
      </c>
      <c r="BH419" s="311">
        <f>IF(N419="sníž. přenesená",J419,0)</f>
        <v>0</v>
      </c>
      <c r="BI419" s="311">
        <f>IF(N419="nulová",J419,0)</f>
        <v>0</v>
      </c>
      <c r="BJ419" s="109" t="s">
        <v>25</v>
      </c>
      <c r="BK419" s="311">
        <f>ROUND(I419*H419,2)</f>
        <v>0</v>
      </c>
      <c r="BL419" s="109" t="s">
        <v>157</v>
      </c>
      <c r="BM419" s="109" t="s">
        <v>408</v>
      </c>
    </row>
    <row r="420" spans="2:65" s="137" customFormat="1" ht="84">
      <c r="B420" s="130"/>
      <c r="D420" s="312" t="s">
        <v>159</v>
      </c>
      <c r="F420" s="313" t="s">
        <v>403</v>
      </c>
      <c r="I420" s="9"/>
      <c r="L420" s="130"/>
      <c r="M420" s="314"/>
      <c r="N420" s="131"/>
      <c r="O420" s="131"/>
      <c r="P420" s="131"/>
      <c r="Q420" s="131"/>
      <c r="R420" s="131"/>
      <c r="S420" s="131"/>
      <c r="T420" s="179"/>
      <c r="AT420" s="109" t="s">
        <v>159</v>
      </c>
      <c r="AU420" s="109" t="s">
        <v>85</v>
      </c>
    </row>
    <row r="421" spans="2:65" s="316" customFormat="1">
      <c r="B421" s="315"/>
      <c r="D421" s="317" t="s">
        <v>161</v>
      </c>
      <c r="E421" s="318" t="s">
        <v>5</v>
      </c>
      <c r="F421" s="319" t="s">
        <v>409</v>
      </c>
      <c r="H421" s="320">
        <v>8</v>
      </c>
      <c r="I421" s="10"/>
      <c r="L421" s="315"/>
      <c r="M421" s="321"/>
      <c r="N421" s="322"/>
      <c r="O421" s="322"/>
      <c r="P421" s="322"/>
      <c r="Q421" s="322"/>
      <c r="R421" s="322"/>
      <c r="S421" s="322"/>
      <c r="T421" s="323"/>
      <c r="AT421" s="324" t="s">
        <v>161</v>
      </c>
      <c r="AU421" s="324" t="s">
        <v>85</v>
      </c>
      <c r="AV421" s="316" t="s">
        <v>85</v>
      </c>
      <c r="AW421" s="316" t="s">
        <v>40</v>
      </c>
      <c r="AX421" s="316" t="s">
        <v>25</v>
      </c>
      <c r="AY421" s="324" t="s">
        <v>150</v>
      </c>
    </row>
    <row r="422" spans="2:65" s="137" customFormat="1" ht="31.5" customHeight="1">
      <c r="B422" s="130"/>
      <c r="C422" s="302" t="s">
        <v>410</v>
      </c>
      <c r="D422" s="302" t="s">
        <v>152</v>
      </c>
      <c r="E422" s="303" t="s">
        <v>411</v>
      </c>
      <c r="F422" s="93" t="s">
        <v>412</v>
      </c>
      <c r="G422" s="304" t="s">
        <v>401</v>
      </c>
      <c r="H422" s="305">
        <v>2</v>
      </c>
      <c r="I422" s="8"/>
      <c r="J422" s="306">
        <f>ROUND(I422*H422,2)</f>
        <v>0</v>
      </c>
      <c r="K422" s="93" t="s">
        <v>156</v>
      </c>
      <c r="L422" s="130"/>
      <c r="M422" s="307" t="s">
        <v>5</v>
      </c>
      <c r="N422" s="308" t="s">
        <v>48</v>
      </c>
      <c r="O422" s="131"/>
      <c r="P422" s="309">
        <f>O422*H422</f>
        <v>0</v>
      </c>
      <c r="Q422" s="309">
        <v>0</v>
      </c>
      <c r="R422" s="309">
        <f>Q422*H422</f>
        <v>0</v>
      </c>
      <c r="S422" s="309">
        <v>0</v>
      </c>
      <c r="T422" s="310">
        <f>S422*H422</f>
        <v>0</v>
      </c>
      <c r="AR422" s="109" t="s">
        <v>157</v>
      </c>
      <c r="AT422" s="109" t="s">
        <v>152</v>
      </c>
      <c r="AU422" s="109" t="s">
        <v>85</v>
      </c>
      <c r="AY422" s="109" t="s">
        <v>150</v>
      </c>
      <c r="BE422" s="311">
        <f>IF(N422="základní",J422,0)</f>
        <v>0</v>
      </c>
      <c r="BF422" s="311">
        <f>IF(N422="snížená",J422,0)</f>
        <v>0</v>
      </c>
      <c r="BG422" s="311">
        <f>IF(N422="zákl. přenesená",J422,0)</f>
        <v>0</v>
      </c>
      <c r="BH422" s="311">
        <f>IF(N422="sníž. přenesená",J422,0)</f>
        <v>0</v>
      </c>
      <c r="BI422" s="311">
        <f>IF(N422="nulová",J422,0)</f>
        <v>0</v>
      </c>
      <c r="BJ422" s="109" t="s">
        <v>25</v>
      </c>
      <c r="BK422" s="311">
        <f>ROUND(I422*H422,2)</f>
        <v>0</v>
      </c>
      <c r="BL422" s="109" t="s">
        <v>157</v>
      </c>
      <c r="BM422" s="109" t="s">
        <v>413</v>
      </c>
    </row>
    <row r="423" spans="2:65" s="137" customFormat="1" ht="84">
      <c r="B423" s="130"/>
      <c r="D423" s="312" t="s">
        <v>159</v>
      </c>
      <c r="F423" s="313" t="s">
        <v>403</v>
      </c>
      <c r="I423" s="9"/>
      <c r="L423" s="130"/>
      <c r="M423" s="314"/>
      <c r="N423" s="131"/>
      <c r="O423" s="131"/>
      <c r="P423" s="131"/>
      <c r="Q423" s="131"/>
      <c r="R423" s="131"/>
      <c r="S423" s="131"/>
      <c r="T423" s="179"/>
      <c r="AT423" s="109" t="s">
        <v>159</v>
      </c>
      <c r="AU423" s="109" t="s">
        <v>85</v>
      </c>
    </row>
    <row r="424" spans="2:65" s="316" customFormat="1">
      <c r="B424" s="315"/>
      <c r="D424" s="317" t="s">
        <v>161</v>
      </c>
      <c r="E424" s="318" t="s">
        <v>5</v>
      </c>
      <c r="F424" s="319" t="s">
        <v>414</v>
      </c>
      <c r="H424" s="320">
        <v>2</v>
      </c>
      <c r="I424" s="10"/>
      <c r="L424" s="315"/>
      <c r="M424" s="321"/>
      <c r="N424" s="322"/>
      <c r="O424" s="322"/>
      <c r="P424" s="322"/>
      <c r="Q424" s="322"/>
      <c r="R424" s="322"/>
      <c r="S424" s="322"/>
      <c r="T424" s="323"/>
      <c r="AT424" s="324" t="s">
        <v>161</v>
      </c>
      <c r="AU424" s="324" t="s">
        <v>85</v>
      </c>
      <c r="AV424" s="316" t="s">
        <v>85</v>
      </c>
      <c r="AW424" s="316" t="s">
        <v>40</v>
      </c>
      <c r="AX424" s="316" t="s">
        <v>25</v>
      </c>
      <c r="AY424" s="324" t="s">
        <v>150</v>
      </c>
    </row>
    <row r="425" spans="2:65" s="137" customFormat="1" ht="31.5" customHeight="1">
      <c r="B425" s="130"/>
      <c r="C425" s="302" t="s">
        <v>415</v>
      </c>
      <c r="D425" s="302" t="s">
        <v>152</v>
      </c>
      <c r="E425" s="303" t="s">
        <v>416</v>
      </c>
      <c r="F425" s="93" t="s">
        <v>417</v>
      </c>
      <c r="G425" s="304" t="s">
        <v>401</v>
      </c>
      <c r="H425" s="305">
        <v>2</v>
      </c>
      <c r="I425" s="8"/>
      <c r="J425" s="306">
        <f>ROUND(I425*H425,2)</f>
        <v>0</v>
      </c>
      <c r="K425" s="93" t="s">
        <v>156</v>
      </c>
      <c r="L425" s="130"/>
      <c r="M425" s="307" t="s">
        <v>5</v>
      </c>
      <c r="N425" s="308" t="s">
        <v>48</v>
      </c>
      <c r="O425" s="131"/>
      <c r="P425" s="309">
        <f>O425*H425</f>
        <v>0</v>
      </c>
      <c r="Q425" s="309">
        <v>1.1999999999999999E-3</v>
      </c>
      <c r="R425" s="309">
        <f>Q425*H425</f>
        <v>2.3999999999999998E-3</v>
      </c>
      <c r="S425" s="309">
        <v>0</v>
      </c>
      <c r="T425" s="310">
        <f>S425*H425</f>
        <v>0</v>
      </c>
      <c r="AR425" s="109" t="s">
        <v>157</v>
      </c>
      <c r="AT425" s="109" t="s">
        <v>152</v>
      </c>
      <c r="AU425" s="109" t="s">
        <v>85</v>
      </c>
      <c r="AY425" s="109" t="s">
        <v>150</v>
      </c>
      <c r="BE425" s="311">
        <f>IF(N425="základní",J425,0)</f>
        <v>0</v>
      </c>
      <c r="BF425" s="311">
        <f>IF(N425="snížená",J425,0)</f>
        <v>0</v>
      </c>
      <c r="BG425" s="311">
        <f>IF(N425="zákl. přenesená",J425,0)</f>
        <v>0</v>
      </c>
      <c r="BH425" s="311">
        <f>IF(N425="sníž. přenesená",J425,0)</f>
        <v>0</v>
      </c>
      <c r="BI425" s="311">
        <f>IF(N425="nulová",J425,0)</f>
        <v>0</v>
      </c>
      <c r="BJ425" s="109" t="s">
        <v>25</v>
      </c>
      <c r="BK425" s="311">
        <f>ROUND(I425*H425,2)</f>
        <v>0</v>
      </c>
      <c r="BL425" s="109" t="s">
        <v>157</v>
      </c>
      <c r="BM425" s="109" t="s">
        <v>418</v>
      </c>
    </row>
    <row r="426" spans="2:65" s="137" customFormat="1" ht="84">
      <c r="B426" s="130"/>
      <c r="D426" s="312" t="s">
        <v>159</v>
      </c>
      <c r="F426" s="313" t="s">
        <v>403</v>
      </c>
      <c r="I426" s="9"/>
      <c r="L426" s="130"/>
      <c r="M426" s="314"/>
      <c r="N426" s="131"/>
      <c r="O426" s="131"/>
      <c r="P426" s="131"/>
      <c r="Q426" s="131"/>
      <c r="R426" s="131"/>
      <c r="S426" s="131"/>
      <c r="T426" s="179"/>
      <c r="AT426" s="109" t="s">
        <v>159</v>
      </c>
      <c r="AU426" s="109" t="s">
        <v>85</v>
      </c>
    </row>
    <row r="427" spans="2:65" s="316" customFormat="1">
      <c r="B427" s="315"/>
      <c r="D427" s="317" t="s">
        <v>161</v>
      </c>
      <c r="E427" s="318" t="s">
        <v>5</v>
      </c>
      <c r="F427" s="319" t="s">
        <v>419</v>
      </c>
      <c r="H427" s="320">
        <v>2</v>
      </c>
      <c r="I427" s="10"/>
      <c r="L427" s="315"/>
      <c r="M427" s="321"/>
      <c r="N427" s="322"/>
      <c r="O427" s="322"/>
      <c r="P427" s="322"/>
      <c r="Q427" s="322"/>
      <c r="R427" s="322"/>
      <c r="S427" s="322"/>
      <c r="T427" s="323"/>
      <c r="AT427" s="324" t="s">
        <v>161</v>
      </c>
      <c r="AU427" s="324" t="s">
        <v>85</v>
      </c>
      <c r="AV427" s="316" t="s">
        <v>85</v>
      </c>
      <c r="AW427" s="316" t="s">
        <v>40</v>
      </c>
      <c r="AX427" s="316" t="s">
        <v>25</v>
      </c>
      <c r="AY427" s="324" t="s">
        <v>150</v>
      </c>
    </row>
    <row r="428" spans="2:65" s="137" customFormat="1" ht="22.5" customHeight="1">
      <c r="B428" s="130"/>
      <c r="C428" s="339" t="s">
        <v>420</v>
      </c>
      <c r="D428" s="339" t="s">
        <v>337</v>
      </c>
      <c r="E428" s="340" t="s">
        <v>421</v>
      </c>
      <c r="F428" s="341" t="s">
        <v>422</v>
      </c>
      <c r="G428" s="342" t="s">
        <v>401</v>
      </c>
      <c r="H428" s="343">
        <v>1</v>
      </c>
      <c r="I428" s="12"/>
      <c r="J428" s="344">
        <f>ROUND(I428*H428,2)</f>
        <v>0</v>
      </c>
      <c r="K428" s="341" t="s">
        <v>5</v>
      </c>
      <c r="L428" s="345"/>
      <c r="M428" s="346" t="s">
        <v>5</v>
      </c>
      <c r="N428" s="347" t="s">
        <v>48</v>
      </c>
      <c r="O428" s="131"/>
      <c r="P428" s="309">
        <f>O428*H428</f>
        <v>0</v>
      </c>
      <c r="Q428" s="309">
        <v>1.6E-2</v>
      </c>
      <c r="R428" s="309">
        <f>Q428*H428</f>
        <v>1.6E-2</v>
      </c>
      <c r="S428" s="309">
        <v>0</v>
      </c>
      <c r="T428" s="310">
        <f>S428*H428</f>
        <v>0</v>
      </c>
      <c r="AR428" s="109" t="s">
        <v>341</v>
      </c>
      <c r="AT428" s="109" t="s">
        <v>337</v>
      </c>
      <c r="AU428" s="109" t="s">
        <v>85</v>
      </c>
      <c r="AY428" s="109" t="s">
        <v>150</v>
      </c>
      <c r="BE428" s="311">
        <f>IF(N428="základní",J428,0)</f>
        <v>0</v>
      </c>
      <c r="BF428" s="311">
        <f>IF(N428="snížená",J428,0)</f>
        <v>0</v>
      </c>
      <c r="BG428" s="311">
        <f>IF(N428="zákl. přenesená",J428,0)</f>
        <v>0</v>
      </c>
      <c r="BH428" s="311">
        <f>IF(N428="sníž. přenesená",J428,0)</f>
        <v>0</v>
      </c>
      <c r="BI428" s="311">
        <f>IF(N428="nulová",J428,0)</f>
        <v>0</v>
      </c>
      <c r="BJ428" s="109" t="s">
        <v>25</v>
      </c>
      <c r="BK428" s="311">
        <f>ROUND(I428*H428,2)</f>
        <v>0</v>
      </c>
      <c r="BL428" s="109" t="s">
        <v>341</v>
      </c>
      <c r="BM428" s="109" t="s">
        <v>423</v>
      </c>
    </row>
    <row r="429" spans="2:65" s="316" customFormat="1">
      <c r="B429" s="315"/>
      <c r="D429" s="317" t="s">
        <v>161</v>
      </c>
      <c r="E429" s="318" t="s">
        <v>5</v>
      </c>
      <c r="F429" s="319" t="s">
        <v>424</v>
      </c>
      <c r="H429" s="320">
        <v>1</v>
      </c>
      <c r="I429" s="10"/>
      <c r="L429" s="315"/>
      <c r="M429" s="321"/>
      <c r="N429" s="322"/>
      <c r="O429" s="322"/>
      <c r="P429" s="322"/>
      <c r="Q429" s="322"/>
      <c r="R429" s="322"/>
      <c r="S429" s="322"/>
      <c r="T429" s="323"/>
      <c r="AT429" s="324" t="s">
        <v>161</v>
      </c>
      <c r="AU429" s="324" t="s">
        <v>85</v>
      </c>
      <c r="AV429" s="316" t="s">
        <v>85</v>
      </c>
      <c r="AW429" s="316" t="s">
        <v>40</v>
      </c>
      <c r="AX429" s="316" t="s">
        <v>25</v>
      </c>
      <c r="AY429" s="324" t="s">
        <v>150</v>
      </c>
    </row>
    <row r="430" spans="2:65" s="137" customFormat="1" ht="22.5" customHeight="1">
      <c r="B430" s="130"/>
      <c r="C430" s="339" t="s">
        <v>425</v>
      </c>
      <c r="D430" s="339" t="s">
        <v>337</v>
      </c>
      <c r="E430" s="340" t="s">
        <v>426</v>
      </c>
      <c r="F430" s="341" t="s">
        <v>427</v>
      </c>
      <c r="G430" s="342" t="s">
        <v>401</v>
      </c>
      <c r="H430" s="343">
        <v>1</v>
      </c>
      <c r="I430" s="12"/>
      <c r="J430" s="344">
        <f>ROUND(I430*H430,2)</f>
        <v>0</v>
      </c>
      <c r="K430" s="341" t="s">
        <v>5</v>
      </c>
      <c r="L430" s="345"/>
      <c r="M430" s="346" t="s">
        <v>5</v>
      </c>
      <c r="N430" s="347" t="s">
        <v>48</v>
      </c>
      <c r="O430" s="131"/>
      <c r="P430" s="309">
        <f>O430*H430</f>
        <v>0</v>
      </c>
      <c r="Q430" s="309">
        <v>1.2500000000000001E-2</v>
      </c>
      <c r="R430" s="309">
        <f>Q430*H430</f>
        <v>1.2500000000000001E-2</v>
      </c>
      <c r="S430" s="309">
        <v>0</v>
      </c>
      <c r="T430" s="310">
        <f>S430*H430</f>
        <v>0</v>
      </c>
      <c r="AR430" s="109" t="s">
        <v>341</v>
      </c>
      <c r="AT430" s="109" t="s">
        <v>337</v>
      </c>
      <c r="AU430" s="109" t="s">
        <v>85</v>
      </c>
      <c r="AY430" s="109" t="s">
        <v>150</v>
      </c>
      <c r="BE430" s="311">
        <f>IF(N430="základní",J430,0)</f>
        <v>0</v>
      </c>
      <c r="BF430" s="311">
        <f>IF(N430="snížená",J430,0)</f>
        <v>0</v>
      </c>
      <c r="BG430" s="311">
        <f>IF(N430="zákl. přenesená",J430,0)</f>
        <v>0</v>
      </c>
      <c r="BH430" s="311">
        <f>IF(N430="sníž. přenesená",J430,0)</f>
        <v>0</v>
      </c>
      <c r="BI430" s="311">
        <f>IF(N430="nulová",J430,0)</f>
        <v>0</v>
      </c>
      <c r="BJ430" s="109" t="s">
        <v>25</v>
      </c>
      <c r="BK430" s="311">
        <f>ROUND(I430*H430,2)</f>
        <v>0</v>
      </c>
      <c r="BL430" s="109" t="s">
        <v>341</v>
      </c>
      <c r="BM430" s="109" t="s">
        <v>428</v>
      </c>
    </row>
    <row r="431" spans="2:65" s="316" customFormat="1">
      <c r="B431" s="315"/>
      <c r="D431" s="317" t="s">
        <v>161</v>
      </c>
      <c r="E431" s="318" t="s">
        <v>5</v>
      </c>
      <c r="F431" s="319" t="s">
        <v>424</v>
      </c>
      <c r="H431" s="320">
        <v>1</v>
      </c>
      <c r="I431" s="10"/>
      <c r="L431" s="315"/>
      <c r="M431" s="321"/>
      <c r="N431" s="322"/>
      <c r="O431" s="322"/>
      <c r="P431" s="322"/>
      <c r="Q431" s="322"/>
      <c r="R431" s="322"/>
      <c r="S431" s="322"/>
      <c r="T431" s="323"/>
      <c r="AT431" s="324" t="s">
        <v>161</v>
      </c>
      <c r="AU431" s="324" t="s">
        <v>85</v>
      </c>
      <c r="AV431" s="316" t="s">
        <v>85</v>
      </c>
      <c r="AW431" s="316" t="s">
        <v>40</v>
      </c>
      <c r="AX431" s="316" t="s">
        <v>25</v>
      </c>
      <c r="AY431" s="324" t="s">
        <v>150</v>
      </c>
    </row>
    <row r="432" spans="2:65" s="137" customFormat="1" ht="22.5" customHeight="1">
      <c r="B432" s="130"/>
      <c r="C432" s="339" t="s">
        <v>429</v>
      </c>
      <c r="D432" s="339" t="s">
        <v>337</v>
      </c>
      <c r="E432" s="340" t="s">
        <v>430</v>
      </c>
      <c r="F432" s="341" t="s">
        <v>431</v>
      </c>
      <c r="G432" s="342" t="s">
        <v>401</v>
      </c>
      <c r="H432" s="343">
        <v>1</v>
      </c>
      <c r="I432" s="12"/>
      <c r="J432" s="344">
        <f>ROUND(I432*H432,2)</f>
        <v>0</v>
      </c>
      <c r="K432" s="341" t="s">
        <v>5</v>
      </c>
      <c r="L432" s="345"/>
      <c r="M432" s="346" t="s">
        <v>5</v>
      </c>
      <c r="N432" s="347" t="s">
        <v>48</v>
      </c>
      <c r="O432" s="131"/>
      <c r="P432" s="309">
        <f>O432*H432</f>
        <v>0</v>
      </c>
      <c r="Q432" s="309">
        <v>8.0000000000000002E-3</v>
      </c>
      <c r="R432" s="309">
        <f>Q432*H432</f>
        <v>8.0000000000000002E-3</v>
      </c>
      <c r="S432" s="309">
        <v>0</v>
      </c>
      <c r="T432" s="310">
        <f>S432*H432</f>
        <v>0</v>
      </c>
      <c r="AR432" s="109" t="s">
        <v>341</v>
      </c>
      <c r="AT432" s="109" t="s">
        <v>337</v>
      </c>
      <c r="AU432" s="109" t="s">
        <v>85</v>
      </c>
      <c r="AY432" s="109" t="s">
        <v>150</v>
      </c>
      <c r="BE432" s="311">
        <f>IF(N432="základní",J432,0)</f>
        <v>0</v>
      </c>
      <c r="BF432" s="311">
        <f>IF(N432="snížená",J432,0)</f>
        <v>0</v>
      </c>
      <c r="BG432" s="311">
        <f>IF(N432="zákl. přenesená",J432,0)</f>
        <v>0</v>
      </c>
      <c r="BH432" s="311">
        <f>IF(N432="sníž. přenesená",J432,0)</f>
        <v>0</v>
      </c>
      <c r="BI432" s="311">
        <f>IF(N432="nulová",J432,0)</f>
        <v>0</v>
      </c>
      <c r="BJ432" s="109" t="s">
        <v>25</v>
      </c>
      <c r="BK432" s="311">
        <f>ROUND(I432*H432,2)</f>
        <v>0</v>
      </c>
      <c r="BL432" s="109" t="s">
        <v>341</v>
      </c>
      <c r="BM432" s="109" t="s">
        <v>432</v>
      </c>
    </row>
    <row r="433" spans="2:65" s="316" customFormat="1">
      <c r="B433" s="315"/>
      <c r="D433" s="317" t="s">
        <v>161</v>
      </c>
      <c r="E433" s="318" t="s">
        <v>5</v>
      </c>
      <c r="F433" s="319" t="s">
        <v>424</v>
      </c>
      <c r="H433" s="320">
        <v>1</v>
      </c>
      <c r="I433" s="10"/>
      <c r="L433" s="315"/>
      <c r="M433" s="321"/>
      <c r="N433" s="322"/>
      <c r="O433" s="322"/>
      <c r="P433" s="322"/>
      <c r="Q433" s="322"/>
      <c r="R433" s="322"/>
      <c r="S433" s="322"/>
      <c r="T433" s="323"/>
      <c r="AT433" s="324" t="s">
        <v>161</v>
      </c>
      <c r="AU433" s="324" t="s">
        <v>85</v>
      </c>
      <c r="AV433" s="316" t="s">
        <v>85</v>
      </c>
      <c r="AW433" s="316" t="s">
        <v>40</v>
      </c>
      <c r="AX433" s="316" t="s">
        <v>25</v>
      </c>
      <c r="AY433" s="324" t="s">
        <v>150</v>
      </c>
    </row>
    <row r="434" spans="2:65" s="137" customFormat="1" ht="22.5" customHeight="1">
      <c r="B434" s="130"/>
      <c r="C434" s="339" t="s">
        <v>433</v>
      </c>
      <c r="D434" s="339" t="s">
        <v>337</v>
      </c>
      <c r="E434" s="340" t="s">
        <v>434</v>
      </c>
      <c r="F434" s="341" t="s">
        <v>435</v>
      </c>
      <c r="G434" s="342" t="s">
        <v>401</v>
      </c>
      <c r="H434" s="343">
        <v>1</v>
      </c>
      <c r="I434" s="12"/>
      <c r="J434" s="344">
        <f>ROUND(I434*H434,2)</f>
        <v>0</v>
      </c>
      <c r="K434" s="341" t="s">
        <v>5</v>
      </c>
      <c r="L434" s="345"/>
      <c r="M434" s="346" t="s">
        <v>5</v>
      </c>
      <c r="N434" s="347" t="s">
        <v>48</v>
      </c>
      <c r="O434" s="131"/>
      <c r="P434" s="309">
        <f>O434*H434</f>
        <v>0</v>
      </c>
      <c r="Q434" s="309">
        <v>4.1999999999999997E-3</v>
      </c>
      <c r="R434" s="309">
        <f>Q434*H434</f>
        <v>4.1999999999999997E-3</v>
      </c>
      <c r="S434" s="309">
        <v>0</v>
      </c>
      <c r="T434" s="310">
        <f>S434*H434</f>
        <v>0</v>
      </c>
      <c r="AR434" s="109" t="s">
        <v>341</v>
      </c>
      <c r="AT434" s="109" t="s">
        <v>337</v>
      </c>
      <c r="AU434" s="109" t="s">
        <v>85</v>
      </c>
      <c r="AY434" s="109" t="s">
        <v>150</v>
      </c>
      <c r="BE434" s="311">
        <f>IF(N434="základní",J434,0)</f>
        <v>0</v>
      </c>
      <c r="BF434" s="311">
        <f>IF(N434="snížená",J434,0)</f>
        <v>0</v>
      </c>
      <c r="BG434" s="311">
        <f>IF(N434="zákl. přenesená",J434,0)</f>
        <v>0</v>
      </c>
      <c r="BH434" s="311">
        <f>IF(N434="sníž. přenesená",J434,0)</f>
        <v>0</v>
      </c>
      <c r="BI434" s="311">
        <f>IF(N434="nulová",J434,0)</f>
        <v>0</v>
      </c>
      <c r="BJ434" s="109" t="s">
        <v>25</v>
      </c>
      <c r="BK434" s="311">
        <f>ROUND(I434*H434,2)</f>
        <v>0</v>
      </c>
      <c r="BL434" s="109" t="s">
        <v>341</v>
      </c>
      <c r="BM434" s="109" t="s">
        <v>436</v>
      </c>
    </row>
    <row r="435" spans="2:65" s="316" customFormat="1">
      <c r="B435" s="315"/>
      <c r="D435" s="317" t="s">
        <v>161</v>
      </c>
      <c r="E435" s="318" t="s">
        <v>5</v>
      </c>
      <c r="F435" s="319" t="s">
        <v>424</v>
      </c>
      <c r="H435" s="320">
        <v>1</v>
      </c>
      <c r="I435" s="10"/>
      <c r="L435" s="315"/>
      <c r="M435" s="321"/>
      <c r="N435" s="322"/>
      <c r="O435" s="322"/>
      <c r="P435" s="322"/>
      <c r="Q435" s="322"/>
      <c r="R435" s="322"/>
      <c r="S435" s="322"/>
      <c r="T435" s="323"/>
      <c r="AT435" s="324" t="s">
        <v>161</v>
      </c>
      <c r="AU435" s="324" t="s">
        <v>85</v>
      </c>
      <c r="AV435" s="316" t="s">
        <v>85</v>
      </c>
      <c r="AW435" s="316" t="s">
        <v>40</v>
      </c>
      <c r="AX435" s="316" t="s">
        <v>25</v>
      </c>
      <c r="AY435" s="324" t="s">
        <v>150</v>
      </c>
    </row>
    <row r="436" spans="2:65" s="137" customFormat="1" ht="22.5" customHeight="1">
      <c r="B436" s="130"/>
      <c r="C436" s="339" t="s">
        <v>437</v>
      </c>
      <c r="D436" s="339" t="s">
        <v>337</v>
      </c>
      <c r="E436" s="340" t="s">
        <v>438</v>
      </c>
      <c r="F436" s="341" t="s">
        <v>439</v>
      </c>
      <c r="G436" s="342" t="s">
        <v>401</v>
      </c>
      <c r="H436" s="343">
        <v>1</v>
      </c>
      <c r="I436" s="12"/>
      <c r="J436" s="344">
        <f>ROUND(I436*H436,2)</f>
        <v>0</v>
      </c>
      <c r="K436" s="341" t="s">
        <v>5</v>
      </c>
      <c r="L436" s="345"/>
      <c r="M436" s="346" t="s">
        <v>5</v>
      </c>
      <c r="N436" s="347" t="s">
        <v>48</v>
      </c>
      <c r="O436" s="131"/>
      <c r="P436" s="309">
        <f>O436*H436</f>
        <v>0</v>
      </c>
      <c r="Q436" s="309">
        <v>3.7100000000000002E-3</v>
      </c>
      <c r="R436" s="309">
        <f>Q436*H436</f>
        <v>3.7100000000000002E-3</v>
      </c>
      <c r="S436" s="309">
        <v>0</v>
      </c>
      <c r="T436" s="310">
        <f>S436*H436</f>
        <v>0</v>
      </c>
      <c r="AR436" s="109" t="s">
        <v>341</v>
      </c>
      <c r="AT436" s="109" t="s">
        <v>337</v>
      </c>
      <c r="AU436" s="109" t="s">
        <v>85</v>
      </c>
      <c r="AY436" s="109" t="s">
        <v>150</v>
      </c>
      <c r="BE436" s="311">
        <f>IF(N436="základní",J436,0)</f>
        <v>0</v>
      </c>
      <c r="BF436" s="311">
        <f>IF(N436="snížená",J436,0)</f>
        <v>0</v>
      </c>
      <c r="BG436" s="311">
        <f>IF(N436="zákl. přenesená",J436,0)</f>
        <v>0</v>
      </c>
      <c r="BH436" s="311">
        <f>IF(N436="sníž. přenesená",J436,0)</f>
        <v>0</v>
      </c>
      <c r="BI436" s="311">
        <f>IF(N436="nulová",J436,0)</f>
        <v>0</v>
      </c>
      <c r="BJ436" s="109" t="s">
        <v>25</v>
      </c>
      <c r="BK436" s="311">
        <f>ROUND(I436*H436,2)</f>
        <v>0</v>
      </c>
      <c r="BL436" s="109" t="s">
        <v>341</v>
      </c>
      <c r="BM436" s="109" t="s">
        <v>440</v>
      </c>
    </row>
    <row r="437" spans="2:65" s="316" customFormat="1">
      <c r="B437" s="315"/>
      <c r="D437" s="317" t="s">
        <v>161</v>
      </c>
      <c r="E437" s="318" t="s">
        <v>5</v>
      </c>
      <c r="F437" s="319" t="s">
        <v>424</v>
      </c>
      <c r="H437" s="320">
        <v>1</v>
      </c>
      <c r="I437" s="10"/>
      <c r="L437" s="315"/>
      <c r="M437" s="321"/>
      <c r="N437" s="322"/>
      <c r="O437" s="322"/>
      <c r="P437" s="322"/>
      <c r="Q437" s="322"/>
      <c r="R437" s="322"/>
      <c r="S437" s="322"/>
      <c r="T437" s="323"/>
      <c r="AT437" s="324" t="s">
        <v>161</v>
      </c>
      <c r="AU437" s="324" t="s">
        <v>85</v>
      </c>
      <c r="AV437" s="316" t="s">
        <v>85</v>
      </c>
      <c r="AW437" s="316" t="s">
        <v>40</v>
      </c>
      <c r="AX437" s="316" t="s">
        <v>25</v>
      </c>
      <c r="AY437" s="324" t="s">
        <v>150</v>
      </c>
    </row>
    <row r="438" spans="2:65" s="137" customFormat="1" ht="22.5" customHeight="1">
      <c r="B438" s="130"/>
      <c r="C438" s="339" t="s">
        <v>441</v>
      </c>
      <c r="D438" s="339" t="s">
        <v>337</v>
      </c>
      <c r="E438" s="340" t="s">
        <v>442</v>
      </c>
      <c r="F438" s="341" t="s">
        <v>443</v>
      </c>
      <c r="G438" s="342" t="s">
        <v>401</v>
      </c>
      <c r="H438" s="343">
        <v>3</v>
      </c>
      <c r="I438" s="12"/>
      <c r="J438" s="344">
        <f>ROUND(I438*H438,2)</f>
        <v>0</v>
      </c>
      <c r="K438" s="341" t="s">
        <v>5</v>
      </c>
      <c r="L438" s="345"/>
      <c r="M438" s="346" t="s">
        <v>5</v>
      </c>
      <c r="N438" s="347" t="s">
        <v>48</v>
      </c>
      <c r="O438" s="131"/>
      <c r="P438" s="309">
        <f>O438*H438</f>
        <v>0</v>
      </c>
      <c r="Q438" s="309">
        <v>5.0400000000000002E-3</v>
      </c>
      <c r="R438" s="309">
        <f>Q438*H438</f>
        <v>1.5120000000000001E-2</v>
      </c>
      <c r="S438" s="309">
        <v>0</v>
      </c>
      <c r="T438" s="310">
        <f>S438*H438</f>
        <v>0</v>
      </c>
      <c r="AR438" s="109" t="s">
        <v>341</v>
      </c>
      <c r="AT438" s="109" t="s">
        <v>337</v>
      </c>
      <c r="AU438" s="109" t="s">
        <v>85</v>
      </c>
      <c r="AY438" s="109" t="s">
        <v>150</v>
      </c>
      <c r="BE438" s="311">
        <f>IF(N438="základní",J438,0)</f>
        <v>0</v>
      </c>
      <c r="BF438" s="311">
        <f>IF(N438="snížená",J438,0)</f>
        <v>0</v>
      </c>
      <c r="BG438" s="311">
        <f>IF(N438="zákl. přenesená",J438,0)</f>
        <v>0</v>
      </c>
      <c r="BH438" s="311">
        <f>IF(N438="sníž. přenesená",J438,0)</f>
        <v>0</v>
      </c>
      <c r="BI438" s="311">
        <f>IF(N438="nulová",J438,0)</f>
        <v>0</v>
      </c>
      <c r="BJ438" s="109" t="s">
        <v>25</v>
      </c>
      <c r="BK438" s="311">
        <f>ROUND(I438*H438,2)</f>
        <v>0</v>
      </c>
      <c r="BL438" s="109" t="s">
        <v>341</v>
      </c>
      <c r="BM438" s="109" t="s">
        <v>444</v>
      </c>
    </row>
    <row r="439" spans="2:65" s="316" customFormat="1">
      <c r="B439" s="315"/>
      <c r="D439" s="317" t="s">
        <v>161</v>
      </c>
      <c r="E439" s="318" t="s">
        <v>5</v>
      </c>
      <c r="F439" s="319" t="s">
        <v>445</v>
      </c>
      <c r="H439" s="320">
        <v>3</v>
      </c>
      <c r="I439" s="10"/>
      <c r="L439" s="315"/>
      <c r="M439" s="321"/>
      <c r="N439" s="322"/>
      <c r="O439" s="322"/>
      <c r="P439" s="322"/>
      <c r="Q439" s="322"/>
      <c r="R439" s="322"/>
      <c r="S439" s="322"/>
      <c r="T439" s="323"/>
      <c r="AT439" s="324" t="s">
        <v>161</v>
      </c>
      <c r="AU439" s="324" t="s">
        <v>85</v>
      </c>
      <c r="AV439" s="316" t="s">
        <v>85</v>
      </c>
      <c r="AW439" s="316" t="s">
        <v>40</v>
      </c>
      <c r="AX439" s="316" t="s">
        <v>25</v>
      </c>
      <c r="AY439" s="324" t="s">
        <v>150</v>
      </c>
    </row>
    <row r="440" spans="2:65" s="137" customFormat="1" ht="22.5" customHeight="1">
      <c r="B440" s="130"/>
      <c r="C440" s="339" t="s">
        <v>446</v>
      </c>
      <c r="D440" s="339" t="s">
        <v>337</v>
      </c>
      <c r="E440" s="340" t="s">
        <v>447</v>
      </c>
      <c r="F440" s="341" t="s">
        <v>448</v>
      </c>
      <c r="G440" s="342" t="s">
        <v>401</v>
      </c>
      <c r="H440" s="343">
        <v>2</v>
      </c>
      <c r="I440" s="12"/>
      <c r="J440" s="344">
        <f>ROUND(I440*H440,2)</f>
        <v>0</v>
      </c>
      <c r="K440" s="341" t="s">
        <v>5</v>
      </c>
      <c r="L440" s="345"/>
      <c r="M440" s="346" t="s">
        <v>5</v>
      </c>
      <c r="N440" s="347" t="s">
        <v>48</v>
      </c>
      <c r="O440" s="131"/>
      <c r="P440" s="309">
        <f>O440*H440</f>
        <v>0</v>
      </c>
      <c r="Q440" s="309">
        <v>5.0800000000000003E-3</v>
      </c>
      <c r="R440" s="309">
        <f>Q440*H440</f>
        <v>1.0160000000000001E-2</v>
      </c>
      <c r="S440" s="309">
        <v>0</v>
      </c>
      <c r="T440" s="310">
        <f>S440*H440</f>
        <v>0</v>
      </c>
      <c r="AR440" s="109" t="s">
        <v>341</v>
      </c>
      <c r="AT440" s="109" t="s">
        <v>337</v>
      </c>
      <c r="AU440" s="109" t="s">
        <v>85</v>
      </c>
      <c r="AY440" s="109" t="s">
        <v>150</v>
      </c>
      <c r="BE440" s="311">
        <f>IF(N440="základní",J440,0)</f>
        <v>0</v>
      </c>
      <c r="BF440" s="311">
        <f>IF(N440="snížená",J440,0)</f>
        <v>0</v>
      </c>
      <c r="BG440" s="311">
        <f>IF(N440="zákl. přenesená",J440,0)</f>
        <v>0</v>
      </c>
      <c r="BH440" s="311">
        <f>IF(N440="sníž. přenesená",J440,0)</f>
        <v>0</v>
      </c>
      <c r="BI440" s="311">
        <f>IF(N440="nulová",J440,0)</f>
        <v>0</v>
      </c>
      <c r="BJ440" s="109" t="s">
        <v>25</v>
      </c>
      <c r="BK440" s="311">
        <f>ROUND(I440*H440,2)</f>
        <v>0</v>
      </c>
      <c r="BL440" s="109" t="s">
        <v>341</v>
      </c>
      <c r="BM440" s="109" t="s">
        <v>449</v>
      </c>
    </row>
    <row r="441" spans="2:65" s="316" customFormat="1">
      <c r="B441" s="315"/>
      <c r="D441" s="317" t="s">
        <v>161</v>
      </c>
      <c r="E441" s="318" t="s">
        <v>5</v>
      </c>
      <c r="F441" s="319" t="s">
        <v>419</v>
      </c>
      <c r="H441" s="320">
        <v>2</v>
      </c>
      <c r="I441" s="10"/>
      <c r="L441" s="315"/>
      <c r="M441" s="321"/>
      <c r="N441" s="322"/>
      <c r="O441" s="322"/>
      <c r="P441" s="322"/>
      <c r="Q441" s="322"/>
      <c r="R441" s="322"/>
      <c r="S441" s="322"/>
      <c r="T441" s="323"/>
      <c r="AT441" s="324" t="s">
        <v>161</v>
      </c>
      <c r="AU441" s="324" t="s">
        <v>85</v>
      </c>
      <c r="AV441" s="316" t="s">
        <v>85</v>
      </c>
      <c r="AW441" s="316" t="s">
        <v>40</v>
      </c>
      <c r="AX441" s="316" t="s">
        <v>25</v>
      </c>
      <c r="AY441" s="324" t="s">
        <v>150</v>
      </c>
    </row>
    <row r="442" spans="2:65" s="137" customFormat="1" ht="22.5" customHeight="1">
      <c r="B442" s="130"/>
      <c r="C442" s="339" t="s">
        <v>450</v>
      </c>
      <c r="D442" s="339" t="s">
        <v>337</v>
      </c>
      <c r="E442" s="340" t="s">
        <v>451</v>
      </c>
      <c r="F442" s="341" t="s">
        <v>452</v>
      </c>
      <c r="G442" s="342" t="s">
        <v>401</v>
      </c>
      <c r="H442" s="343">
        <v>1</v>
      </c>
      <c r="I442" s="12"/>
      <c r="J442" s="344">
        <f>ROUND(I442*H442,2)</f>
        <v>0</v>
      </c>
      <c r="K442" s="341" t="s">
        <v>5</v>
      </c>
      <c r="L442" s="345"/>
      <c r="M442" s="346" t="s">
        <v>5</v>
      </c>
      <c r="N442" s="347" t="s">
        <v>48</v>
      </c>
      <c r="O442" s="131"/>
      <c r="P442" s="309">
        <f>O442*H442</f>
        <v>0</v>
      </c>
      <c r="Q442" s="309">
        <v>6.2599999999999999E-3</v>
      </c>
      <c r="R442" s="309">
        <f>Q442*H442</f>
        <v>6.2599999999999999E-3</v>
      </c>
      <c r="S442" s="309">
        <v>0</v>
      </c>
      <c r="T442" s="310">
        <f>S442*H442</f>
        <v>0</v>
      </c>
      <c r="AR442" s="109" t="s">
        <v>341</v>
      </c>
      <c r="AT442" s="109" t="s">
        <v>337</v>
      </c>
      <c r="AU442" s="109" t="s">
        <v>85</v>
      </c>
      <c r="AY442" s="109" t="s">
        <v>150</v>
      </c>
      <c r="BE442" s="311">
        <f>IF(N442="základní",J442,0)</f>
        <v>0</v>
      </c>
      <c r="BF442" s="311">
        <f>IF(N442="snížená",J442,0)</f>
        <v>0</v>
      </c>
      <c r="BG442" s="311">
        <f>IF(N442="zákl. přenesená",J442,0)</f>
        <v>0</v>
      </c>
      <c r="BH442" s="311">
        <f>IF(N442="sníž. přenesená",J442,0)</f>
        <v>0</v>
      </c>
      <c r="BI442" s="311">
        <f>IF(N442="nulová",J442,0)</f>
        <v>0</v>
      </c>
      <c r="BJ442" s="109" t="s">
        <v>25</v>
      </c>
      <c r="BK442" s="311">
        <f>ROUND(I442*H442,2)</f>
        <v>0</v>
      </c>
      <c r="BL442" s="109" t="s">
        <v>341</v>
      </c>
      <c r="BM442" s="109" t="s">
        <v>453</v>
      </c>
    </row>
    <row r="443" spans="2:65" s="316" customFormat="1">
      <c r="B443" s="315"/>
      <c r="D443" s="317" t="s">
        <v>161</v>
      </c>
      <c r="E443" s="318" t="s">
        <v>5</v>
      </c>
      <c r="F443" s="319" t="s">
        <v>424</v>
      </c>
      <c r="H443" s="320">
        <v>1</v>
      </c>
      <c r="I443" s="10"/>
      <c r="L443" s="315"/>
      <c r="M443" s="321"/>
      <c r="N443" s="322"/>
      <c r="O443" s="322"/>
      <c r="P443" s="322"/>
      <c r="Q443" s="322"/>
      <c r="R443" s="322"/>
      <c r="S443" s="322"/>
      <c r="T443" s="323"/>
      <c r="AT443" s="324" t="s">
        <v>161</v>
      </c>
      <c r="AU443" s="324" t="s">
        <v>85</v>
      </c>
      <c r="AV443" s="316" t="s">
        <v>85</v>
      </c>
      <c r="AW443" s="316" t="s">
        <v>40</v>
      </c>
      <c r="AX443" s="316" t="s">
        <v>25</v>
      </c>
      <c r="AY443" s="324" t="s">
        <v>150</v>
      </c>
    </row>
    <row r="444" spans="2:65" s="137" customFormat="1" ht="31.5" customHeight="1">
      <c r="B444" s="130"/>
      <c r="C444" s="302" t="s">
        <v>454</v>
      </c>
      <c r="D444" s="302" t="s">
        <v>152</v>
      </c>
      <c r="E444" s="303" t="s">
        <v>399</v>
      </c>
      <c r="F444" s="93" t="s">
        <v>400</v>
      </c>
      <c r="G444" s="304" t="s">
        <v>401</v>
      </c>
      <c r="H444" s="305">
        <v>1</v>
      </c>
      <c r="I444" s="8"/>
      <c r="J444" s="306">
        <f>ROUND(I444*H444,2)</f>
        <v>0</v>
      </c>
      <c r="K444" s="93" t="s">
        <v>156</v>
      </c>
      <c r="L444" s="130"/>
      <c r="M444" s="307" t="s">
        <v>5</v>
      </c>
      <c r="N444" s="308" t="s">
        <v>48</v>
      </c>
      <c r="O444" s="131"/>
      <c r="P444" s="309">
        <f>O444*H444</f>
        <v>0</v>
      </c>
      <c r="Q444" s="309">
        <v>0</v>
      </c>
      <c r="R444" s="309">
        <f>Q444*H444</f>
        <v>0</v>
      </c>
      <c r="S444" s="309">
        <v>0</v>
      </c>
      <c r="T444" s="310">
        <f>S444*H444</f>
        <v>0</v>
      </c>
      <c r="AR444" s="109" t="s">
        <v>157</v>
      </c>
      <c r="AT444" s="109" t="s">
        <v>152</v>
      </c>
      <c r="AU444" s="109" t="s">
        <v>85</v>
      </c>
      <c r="AY444" s="109" t="s">
        <v>150</v>
      </c>
      <c r="BE444" s="311">
        <f>IF(N444="základní",J444,0)</f>
        <v>0</v>
      </c>
      <c r="BF444" s="311">
        <f>IF(N444="snížená",J444,0)</f>
        <v>0</v>
      </c>
      <c r="BG444" s="311">
        <f>IF(N444="zákl. přenesená",J444,0)</f>
        <v>0</v>
      </c>
      <c r="BH444" s="311">
        <f>IF(N444="sníž. přenesená",J444,0)</f>
        <v>0</v>
      </c>
      <c r="BI444" s="311">
        <f>IF(N444="nulová",J444,0)</f>
        <v>0</v>
      </c>
      <c r="BJ444" s="109" t="s">
        <v>25</v>
      </c>
      <c r="BK444" s="311">
        <f>ROUND(I444*H444,2)</f>
        <v>0</v>
      </c>
      <c r="BL444" s="109" t="s">
        <v>157</v>
      </c>
      <c r="BM444" s="109" t="s">
        <v>455</v>
      </c>
    </row>
    <row r="445" spans="2:65" s="137" customFormat="1" ht="84">
      <c r="B445" s="130"/>
      <c r="D445" s="312" t="s">
        <v>159</v>
      </c>
      <c r="F445" s="313" t="s">
        <v>403</v>
      </c>
      <c r="I445" s="9"/>
      <c r="L445" s="130"/>
      <c r="M445" s="314"/>
      <c r="N445" s="131"/>
      <c r="O445" s="131"/>
      <c r="P445" s="131"/>
      <c r="Q445" s="131"/>
      <c r="R445" s="131"/>
      <c r="S445" s="131"/>
      <c r="T445" s="179"/>
      <c r="AT445" s="109" t="s">
        <v>159</v>
      </c>
      <c r="AU445" s="109" t="s">
        <v>85</v>
      </c>
    </row>
    <row r="446" spans="2:65" s="316" customFormat="1">
      <c r="B446" s="315"/>
      <c r="D446" s="317" t="s">
        <v>161</v>
      </c>
      <c r="E446" s="318" t="s">
        <v>5</v>
      </c>
      <c r="F446" s="319" t="s">
        <v>424</v>
      </c>
      <c r="H446" s="320">
        <v>1</v>
      </c>
      <c r="I446" s="10"/>
      <c r="L446" s="315"/>
      <c r="M446" s="321"/>
      <c r="N446" s="322"/>
      <c r="O446" s="322"/>
      <c r="P446" s="322"/>
      <c r="Q446" s="322"/>
      <c r="R446" s="322"/>
      <c r="S446" s="322"/>
      <c r="T446" s="323"/>
      <c r="AT446" s="324" t="s">
        <v>161</v>
      </c>
      <c r="AU446" s="324" t="s">
        <v>85</v>
      </c>
      <c r="AV446" s="316" t="s">
        <v>85</v>
      </c>
      <c r="AW446" s="316" t="s">
        <v>40</v>
      </c>
      <c r="AX446" s="316" t="s">
        <v>25</v>
      </c>
      <c r="AY446" s="324" t="s">
        <v>150</v>
      </c>
    </row>
    <row r="447" spans="2:65" s="137" customFormat="1" ht="22.5" customHeight="1">
      <c r="B447" s="130"/>
      <c r="C447" s="339" t="s">
        <v>456</v>
      </c>
      <c r="D447" s="339" t="s">
        <v>337</v>
      </c>
      <c r="E447" s="340" t="s">
        <v>457</v>
      </c>
      <c r="F447" s="341" t="s">
        <v>458</v>
      </c>
      <c r="G447" s="342" t="s">
        <v>401</v>
      </c>
      <c r="H447" s="343">
        <v>1</v>
      </c>
      <c r="I447" s="12"/>
      <c r="J447" s="344">
        <f>ROUND(I447*H447,2)</f>
        <v>0</v>
      </c>
      <c r="K447" s="341" t="s">
        <v>5</v>
      </c>
      <c r="L447" s="345"/>
      <c r="M447" s="346" t="s">
        <v>5</v>
      </c>
      <c r="N447" s="347" t="s">
        <v>48</v>
      </c>
      <c r="O447" s="131"/>
      <c r="P447" s="309">
        <f>O447*H447</f>
        <v>0</v>
      </c>
      <c r="Q447" s="309">
        <v>1.6500000000000001E-2</v>
      </c>
      <c r="R447" s="309">
        <f>Q447*H447</f>
        <v>1.6500000000000001E-2</v>
      </c>
      <c r="S447" s="309">
        <v>0</v>
      </c>
      <c r="T447" s="310">
        <f>S447*H447</f>
        <v>0</v>
      </c>
      <c r="AR447" s="109" t="s">
        <v>341</v>
      </c>
      <c r="AT447" s="109" t="s">
        <v>337</v>
      </c>
      <c r="AU447" s="109" t="s">
        <v>85</v>
      </c>
      <c r="AY447" s="109" t="s">
        <v>150</v>
      </c>
      <c r="BE447" s="311">
        <f>IF(N447="základní",J447,0)</f>
        <v>0</v>
      </c>
      <c r="BF447" s="311">
        <f>IF(N447="snížená",J447,0)</f>
        <v>0</v>
      </c>
      <c r="BG447" s="311">
        <f>IF(N447="zákl. přenesená",J447,0)</f>
        <v>0</v>
      </c>
      <c r="BH447" s="311">
        <f>IF(N447="sníž. přenesená",J447,0)</f>
        <v>0</v>
      </c>
      <c r="BI447" s="311">
        <f>IF(N447="nulová",J447,0)</f>
        <v>0</v>
      </c>
      <c r="BJ447" s="109" t="s">
        <v>25</v>
      </c>
      <c r="BK447" s="311">
        <f>ROUND(I447*H447,2)</f>
        <v>0</v>
      </c>
      <c r="BL447" s="109" t="s">
        <v>341</v>
      </c>
      <c r="BM447" s="109" t="s">
        <v>459</v>
      </c>
    </row>
    <row r="448" spans="2:65" s="316" customFormat="1">
      <c r="B448" s="315"/>
      <c r="D448" s="317" t="s">
        <v>161</v>
      </c>
      <c r="E448" s="318" t="s">
        <v>5</v>
      </c>
      <c r="F448" s="319" t="s">
        <v>424</v>
      </c>
      <c r="H448" s="320">
        <v>1</v>
      </c>
      <c r="I448" s="10"/>
      <c r="L448" s="315"/>
      <c r="M448" s="321"/>
      <c r="N448" s="322"/>
      <c r="O448" s="322"/>
      <c r="P448" s="322"/>
      <c r="Q448" s="322"/>
      <c r="R448" s="322"/>
      <c r="S448" s="322"/>
      <c r="T448" s="323"/>
      <c r="AT448" s="324" t="s">
        <v>161</v>
      </c>
      <c r="AU448" s="324" t="s">
        <v>85</v>
      </c>
      <c r="AV448" s="316" t="s">
        <v>85</v>
      </c>
      <c r="AW448" s="316" t="s">
        <v>40</v>
      </c>
      <c r="AX448" s="316" t="s">
        <v>25</v>
      </c>
      <c r="AY448" s="324" t="s">
        <v>150</v>
      </c>
    </row>
    <row r="449" spans="2:65" s="137" customFormat="1" ht="22.5" customHeight="1">
      <c r="B449" s="130"/>
      <c r="C449" s="339" t="s">
        <v>460</v>
      </c>
      <c r="D449" s="339" t="s">
        <v>337</v>
      </c>
      <c r="E449" s="340" t="s">
        <v>430</v>
      </c>
      <c r="F449" s="341" t="s">
        <v>431</v>
      </c>
      <c r="G449" s="342" t="s">
        <v>401</v>
      </c>
      <c r="H449" s="343">
        <v>1</v>
      </c>
      <c r="I449" s="12"/>
      <c r="J449" s="344">
        <f>ROUND(I449*H449,2)</f>
        <v>0</v>
      </c>
      <c r="K449" s="341" t="s">
        <v>5</v>
      </c>
      <c r="L449" s="345"/>
      <c r="M449" s="346" t="s">
        <v>5</v>
      </c>
      <c r="N449" s="347" t="s">
        <v>48</v>
      </c>
      <c r="O449" s="131"/>
      <c r="P449" s="309">
        <f>O449*H449</f>
        <v>0</v>
      </c>
      <c r="Q449" s="309">
        <v>8.0000000000000002E-3</v>
      </c>
      <c r="R449" s="309">
        <f>Q449*H449</f>
        <v>8.0000000000000002E-3</v>
      </c>
      <c r="S449" s="309">
        <v>0</v>
      </c>
      <c r="T449" s="310">
        <f>S449*H449</f>
        <v>0</v>
      </c>
      <c r="AR449" s="109" t="s">
        <v>341</v>
      </c>
      <c r="AT449" s="109" t="s">
        <v>337</v>
      </c>
      <c r="AU449" s="109" t="s">
        <v>85</v>
      </c>
      <c r="AY449" s="109" t="s">
        <v>150</v>
      </c>
      <c r="BE449" s="311">
        <f>IF(N449="základní",J449,0)</f>
        <v>0</v>
      </c>
      <c r="BF449" s="311">
        <f>IF(N449="snížená",J449,0)</f>
        <v>0</v>
      </c>
      <c r="BG449" s="311">
        <f>IF(N449="zákl. přenesená",J449,0)</f>
        <v>0</v>
      </c>
      <c r="BH449" s="311">
        <f>IF(N449="sníž. přenesená",J449,0)</f>
        <v>0</v>
      </c>
      <c r="BI449" s="311">
        <f>IF(N449="nulová",J449,0)</f>
        <v>0</v>
      </c>
      <c r="BJ449" s="109" t="s">
        <v>25</v>
      </c>
      <c r="BK449" s="311">
        <f>ROUND(I449*H449,2)</f>
        <v>0</v>
      </c>
      <c r="BL449" s="109" t="s">
        <v>341</v>
      </c>
      <c r="BM449" s="109" t="s">
        <v>461</v>
      </c>
    </row>
    <row r="450" spans="2:65" s="316" customFormat="1">
      <c r="B450" s="315"/>
      <c r="D450" s="317" t="s">
        <v>161</v>
      </c>
      <c r="E450" s="318" t="s">
        <v>5</v>
      </c>
      <c r="F450" s="319" t="s">
        <v>462</v>
      </c>
      <c r="H450" s="320">
        <v>1</v>
      </c>
      <c r="I450" s="10"/>
      <c r="L450" s="315"/>
      <c r="M450" s="321"/>
      <c r="N450" s="322"/>
      <c r="O450" s="322"/>
      <c r="P450" s="322"/>
      <c r="Q450" s="322"/>
      <c r="R450" s="322"/>
      <c r="S450" s="322"/>
      <c r="T450" s="323"/>
      <c r="AT450" s="324" t="s">
        <v>161</v>
      </c>
      <c r="AU450" s="324" t="s">
        <v>85</v>
      </c>
      <c r="AV450" s="316" t="s">
        <v>85</v>
      </c>
      <c r="AW450" s="316" t="s">
        <v>40</v>
      </c>
      <c r="AX450" s="316" t="s">
        <v>25</v>
      </c>
      <c r="AY450" s="324" t="s">
        <v>150</v>
      </c>
    </row>
    <row r="451" spans="2:65" s="137" customFormat="1" ht="22.5" customHeight="1">
      <c r="B451" s="130"/>
      <c r="C451" s="339" t="s">
        <v>463</v>
      </c>
      <c r="D451" s="339" t="s">
        <v>337</v>
      </c>
      <c r="E451" s="340" t="s">
        <v>464</v>
      </c>
      <c r="F451" s="341" t="s">
        <v>465</v>
      </c>
      <c r="G451" s="342" t="s">
        <v>401</v>
      </c>
      <c r="H451" s="343">
        <v>2</v>
      </c>
      <c r="I451" s="12"/>
      <c r="J451" s="344">
        <f>ROUND(I451*H451,2)</f>
        <v>0</v>
      </c>
      <c r="K451" s="341" t="s">
        <v>5</v>
      </c>
      <c r="L451" s="345"/>
      <c r="M451" s="346" t="s">
        <v>5</v>
      </c>
      <c r="N451" s="347" t="s">
        <v>48</v>
      </c>
      <c r="O451" s="131"/>
      <c r="P451" s="309">
        <f>O451*H451</f>
        <v>0</v>
      </c>
      <c r="Q451" s="309">
        <v>9.9000000000000008E-3</v>
      </c>
      <c r="R451" s="309">
        <f>Q451*H451</f>
        <v>1.9800000000000002E-2</v>
      </c>
      <c r="S451" s="309">
        <v>0</v>
      </c>
      <c r="T451" s="310">
        <f>S451*H451</f>
        <v>0</v>
      </c>
      <c r="AR451" s="109" t="s">
        <v>341</v>
      </c>
      <c r="AT451" s="109" t="s">
        <v>337</v>
      </c>
      <c r="AU451" s="109" t="s">
        <v>85</v>
      </c>
      <c r="AY451" s="109" t="s">
        <v>150</v>
      </c>
      <c r="BE451" s="311">
        <f>IF(N451="základní",J451,0)</f>
        <v>0</v>
      </c>
      <c r="BF451" s="311">
        <f>IF(N451="snížená",J451,0)</f>
        <v>0</v>
      </c>
      <c r="BG451" s="311">
        <f>IF(N451="zákl. přenesená",J451,0)</f>
        <v>0</v>
      </c>
      <c r="BH451" s="311">
        <f>IF(N451="sníž. přenesená",J451,0)</f>
        <v>0</v>
      </c>
      <c r="BI451" s="311">
        <f>IF(N451="nulová",J451,0)</f>
        <v>0</v>
      </c>
      <c r="BJ451" s="109" t="s">
        <v>25</v>
      </c>
      <c r="BK451" s="311">
        <f>ROUND(I451*H451,2)</f>
        <v>0</v>
      </c>
      <c r="BL451" s="109" t="s">
        <v>341</v>
      </c>
      <c r="BM451" s="109" t="s">
        <v>466</v>
      </c>
    </row>
    <row r="452" spans="2:65" s="316" customFormat="1">
      <c r="B452" s="315"/>
      <c r="D452" s="317" t="s">
        <v>161</v>
      </c>
      <c r="E452" s="318" t="s">
        <v>5</v>
      </c>
      <c r="F452" s="319" t="s">
        <v>414</v>
      </c>
      <c r="H452" s="320">
        <v>2</v>
      </c>
      <c r="I452" s="10"/>
      <c r="L452" s="315"/>
      <c r="M452" s="321"/>
      <c r="N452" s="322"/>
      <c r="O452" s="322"/>
      <c r="P452" s="322"/>
      <c r="Q452" s="322"/>
      <c r="R452" s="322"/>
      <c r="S452" s="322"/>
      <c r="T452" s="323"/>
      <c r="AT452" s="324" t="s">
        <v>161</v>
      </c>
      <c r="AU452" s="324" t="s">
        <v>85</v>
      </c>
      <c r="AV452" s="316" t="s">
        <v>85</v>
      </c>
      <c r="AW452" s="316" t="s">
        <v>40</v>
      </c>
      <c r="AX452" s="316" t="s">
        <v>25</v>
      </c>
      <c r="AY452" s="324" t="s">
        <v>150</v>
      </c>
    </row>
    <row r="453" spans="2:65" s="137" customFormat="1" ht="22.5" customHeight="1">
      <c r="B453" s="130"/>
      <c r="C453" s="339" t="s">
        <v>467</v>
      </c>
      <c r="D453" s="339" t="s">
        <v>337</v>
      </c>
      <c r="E453" s="340" t="s">
        <v>468</v>
      </c>
      <c r="F453" s="341" t="s">
        <v>469</v>
      </c>
      <c r="G453" s="342" t="s">
        <v>401</v>
      </c>
      <c r="H453" s="343">
        <v>1</v>
      </c>
      <c r="I453" s="12"/>
      <c r="J453" s="344">
        <f>ROUND(I453*H453,2)</f>
        <v>0</v>
      </c>
      <c r="K453" s="341" t="s">
        <v>5</v>
      </c>
      <c r="L453" s="345"/>
      <c r="M453" s="346" t="s">
        <v>5</v>
      </c>
      <c r="N453" s="347" t="s">
        <v>48</v>
      </c>
      <c r="O453" s="131"/>
      <c r="P453" s="309">
        <f>O453*H453</f>
        <v>0</v>
      </c>
      <c r="Q453" s="309">
        <v>7.4000000000000003E-3</v>
      </c>
      <c r="R453" s="309">
        <f>Q453*H453</f>
        <v>7.4000000000000003E-3</v>
      </c>
      <c r="S453" s="309">
        <v>0</v>
      </c>
      <c r="T453" s="310">
        <f>S453*H453</f>
        <v>0</v>
      </c>
      <c r="AR453" s="109" t="s">
        <v>341</v>
      </c>
      <c r="AT453" s="109" t="s">
        <v>337</v>
      </c>
      <c r="AU453" s="109" t="s">
        <v>85</v>
      </c>
      <c r="AY453" s="109" t="s">
        <v>150</v>
      </c>
      <c r="BE453" s="311">
        <f>IF(N453="základní",J453,0)</f>
        <v>0</v>
      </c>
      <c r="BF453" s="311">
        <f>IF(N453="snížená",J453,0)</f>
        <v>0</v>
      </c>
      <c r="BG453" s="311">
        <f>IF(N453="zákl. přenesená",J453,0)</f>
        <v>0</v>
      </c>
      <c r="BH453" s="311">
        <f>IF(N453="sníž. přenesená",J453,0)</f>
        <v>0</v>
      </c>
      <c r="BI453" s="311">
        <f>IF(N453="nulová",J453,0)</f>
        <v>0</v>
      </c>
      <c r="BJ453" s="109" t="s">
        <v>25</v>
      </c>
      <c r="BK453" s="311">
        <f>ROUND(I453*H453,2)</f>
        <v>0</v>
      </c>
      <c r="BL453" s="109" t="s">
        <v>341</v>
      </c>
      <c r="BM453" s="109" t="s">
        <v>470</v>
      </c>
    </row>
    <row r="454" spans="2:65" s="316" customFormat="1">
      <c r="B454" s="315"/>
      <c r="D454" s="317" t="s">
        <v>161</v>
      </c>
      <c r="E454" s="318" t="s">
        <v>5</v>
      </c>
      <c r="F454" s="319" t="s">
        <v>424</v>
      </c>
      <c r="H454" s="320">
        <v>1</v>
      </c>
      <c r="I454" s="10"/>
      <c r="L454" s="315"/>
      <c r="M454" s="321"/>
      <c r="N454" s="322"/>
      <c r="O454" s="322"/>
      <c r="P454" s="322"/>
      <c r="Q454" s="322"/>
      <c r="R454" s="322"/>
      <c r="S454" s="322"/>
      <c r="T454" s="323"/>
      <c r="AT454" s="324" t="s">
        <v>161</v>
      </c>
      <c r="AU454" s="324" t="s">
        <v>85</v>
      </c>
      <c r="AV454" s="316" t="s">
        <v>85</v>
      </c>
      <c r="AW454" s="316" t="s">
        <v>40</v>
      </c>
      <c r="AX454" s="316" t="s">
        <v>25</v>
      </c>
      <c r="AY454" s="324" t="s">
        <v>150</v>
      </c>
    </row>
    <row r="455" spans="2:65" s="137" customFormat="1" ht="31.5" customHeight="1">
      <c r="B455" s="130"/>
      <c r="C455" s="302" t="s">
        <v>471</v>
      </c>
      <c r="D455" s="302" t="s">
        <v>152</v>
      </c>
      <c r="E455" s="303" t="s">
        <v>472</v>
      </c>
      <c r="F455" s="93" t="s">
        <v>473</v>
      </c>
      <c r="G455" s="304" t="s">
        <v>169</v>
      </c>
      <c r="H455" s="305">
        <v>2.5</v>
      </c>
      <c r="I455" s="8"/>
      <c r="J455" s="306">
        <f>ROUND(I455*H455,2)</f>
        <v>0</v>
      </c>
      <c r="K455" s="93" t="s">
        <v>156</v>
      </c>
      <c r="L455" s="130"/>
      <c r="M455" s="307" t="s">
        <v>5</v>
      </c>
      <c r="N455" s="308" t="s">
        <v>48</v>
      </c>
      <c r="O455" s="131"/>
      <c r="P455" s="309">
        <f>O455*H455</f>
        <v>0</v>
      </c>
      <c r="Q455" s="309">
        <v>0</v>
      </c>
      <c r="R455" s="309">
        <f>Q455*H455</f>
        <v>0</v>
      </c>
      <c r="S455" s="309">
        <v>0</v>
      </c>
      <c r="T455" s="310">
        <f>S455*H455</f>
        <v>0</v>
      </c>
      <c r="AR455" s="109" t="s">
        <v>157</v>
      </c>
      <c r="AT455" s="109" t="s">
        <v>152</v>
      </c>
      <c r="AU455" s="109" t="s">
        <v>85</v>
      </c>
      <c r="AY455" s="109" t="s">
        <v>150</v>
      </c>
      <c r="BE455" s="311">
        <f>IF(N455="základní",J455,0)</f>
        <v>0</v>
      </c>
      <c r="BF455" s="311">
        <f>IF(N455="snížená",J455,0)</f>
        <v>0</v>
      </c>
      <c r="BG455" s="311">
        <f>IF(N455="zákl. přenesená",J455,0)</f>
        <v>0</v>
      </c>
      <c r="BH455" s="311">
        <f>IF(N455="sníž. přenesená",J455,0)</f>
        <v>0</v>
      </c>
      <c r="BI455" s="311">
        <f>IF(N455="nulová",J455,0)</f>
        <v>0</v>
      </c>
      <c r="BJ455" s="109" t="s">
        <v>25</v>
      </c>
      <c r="BK455" s="311">
        <f>ROUND(I455*H455,2)</f>
        <v>0</v>
      </c>
      <c r="BL455" s="109" t="s">
        <v>157</v>
      </c>
      <c r="BM455" s="109" t="s">
        <v>474</v>
      </c>
    </row>
    <row r="456" spans="2:65" s="137" customFormat="1" ht="60">
      <c r="B456" s="130"/>
      <c r="D456" s="312" t="s">
        <v>159</v>
      </c>
      <c r="F456" s="313" t="s">
        <v>475</v>
      </c>
      <c r="I456" s="9"/>
      <c r="L456" s="130"/>
      <c r="M456" s="314"/>
      <c r="N456" s="131"/>
      <c r="O456" s="131"/>
      <c r="P456" s="131"/>
      <c r="Q456" s="131"/>
      <c r="R456" s="131"/>
      <c r="S456" s="131"/>
      <c r="T456" s="179"/>
      <c r="AT456" s="109" t="s">
        <v>159</v>
      </c>
      <c r="AU456" s="109" t="s">
        <v>85</v>
      </c>
    </row>
    <row r="457" spans="2:65" s="316" customFormat="1">
      <c r="B457" s="315"/>
      <c r="D457" s="317" t="s">
        <v>161</v>
      </c>
      <c r="E457" s="318" t="s">
        <v>5</v>
      </c>
      <c r="F457" s="319" t="s">
        <v>476</v>
      </c>
      <c r="H457" s="320">
        <v>2.5</v>
      </c>
      <c r="I457" s="10"/>
      <c r="L457" s="315"/>
      <c r="M457" s="321"/>
      <c r="N457" s="322"/>
      <c r="O457" s="322"/>
      <c r="P457" s="322"/>
      <c r="Q457" s="322"/>
      <c r="R457" s="322"/>
      <c r="S457" s="322"/>
      <c r="T457" s="323"/>
      <c r="AT457" s="324" t="s">
        <v>161</v>
      </c>
      <c r="AU457" s="324" t="s">
        <v>85</v>
      </c>
      <c r="AV457" s="316" t="s">
        <v>85</v>
      </c>
      <c r="AW457" s="316" t="s">
        <v>40</v>
      </c>
      <c r="AX457" s="316" t="s">
        <v>25</v>
      </c>
      <c r="AY457" s="324" t="s">
        <v>150</v>
      </c>
    </row>
    <row r="458" spans="2:65" s="137" customFormat="1" ht="22.5" customHeight="1">
      <c r="B458" s="130"/>
      <c r="C458" s="339" t="s">
        <v>477</v>
      </c>
      <c r="D458" s="339" t="s">
        <v>337</v>
      </c>
      <c r="E458" s="340" t="s">
        <v>478</v>
      </c>
      <c r="F458" s="341" t="s">
        <v>479</v>
      </c>
      <c r="G458" s="342" t="s">
        <v>169</v>
      </c>
      <c r="H458" s="343">
        <v>3</v>
      </c>
      <c r="I458" s="12"/>
      <c r="J458" s="344">
        <f>ROUND(I458*H458,2)</f>
        <v>0</v>
      </c>
      <c r="K458" s="341" t="s">
        <v>156</v>
      </c>
      <c r="L458" s="345"/>
      <c r="M458" s="346" t="s">
        <v>5</v>
      </c>
      <c r="N458" s="347" t="s">
        <v>48</v>
      </c>
      <c r="O458" s="131"/>
      <c r="P458" s="309">
        <f>O458*H458</f>
        <v>0</v>
      </c>
      <c r="Q458" s="309">
        <v>1.0499999999999999E-3</v>
      </c>
      <c r="R458" s="309">
        <f>Q458*H458</f>
        <v>3.15E-3</v>
      </c>
      <c r="S458" s="309">
        <v>0</v>
      </c>
      <c r="T458" s="310">
        <f>S458*H458</f>
        <v>0</v>
      </c>
      <c r="AR458" s="109" t="s">
        <v>341</v>
      </c>
      <c r="AT458" s="109" t="s">
        <v>337</v>
      </c>
      <c r="AU458" s="109" t="s">
        <v>85</v>
      </c>
      <c r="AY458" s="109" t="s">
        <v>150</v>
      </c>
      <c r="BE458" s="311">
        <f>IF(N458="základní",J458,0)</f>
        <v>0</v>
      </c>
      <c r="BF458" s="311">
        <f>IF(N458="snížená",J458,0)</f>
        <v>0</v>
      </c>
      <c r="BG458" s="311">
        <f>IF(N458="zákl. přenesená",J458,0)</f>
        <v>0</v>
      </c>
      <c r="BH458" s="311">
        <f>IF(N458="sníž. přenesená",J458,0)</f>
        <v>0</v>
      </c>
      <c r="BI458" s="311">
        <f>IF(N458="nulová",J458,0)</f>
        <v>0</v>
      </c>
      <c r="BJ458" s="109" t="s">
        <v>25</v>
      </c>
      <c r="BK458" s="311">
        <f>ROUND(I458*H458,2)</f>
        <v>0</v>
      </c>
      <c r="BL458" s="109" t="s">
        <v>341</v>
      </c>
      <c r="BM458" s="109" t="s">
        <v>480</v>
      </c>
    </row>
    <row r="459" spans="2:65" s="316" customFormat="1">
      <c r="B459" s="315"/>
      <c r="D459" s="317" t="s">
        <v>161</v>
      </c>
      <c r="E459" s="318" t="s">
        <v>5</v>
      </c>
      <c r="F459" s="319" t="s">
        <v>481</v>
      </c>
      <c r="H459" s="320">
        <v>3</v>
      </c>
      <c r="I459" s="10"/>
      <c r="L459" s="315"/>
      <c r="M459" s="321"/>
      <c r="N459" s="322"/>
      <c r="O459" s="322"/>
      <c r="P459" s="322"/>
      <c r="Q459" s="322"/>
      <c r="R459" s="322"/>
      <c r="S459" s="322"/>
      <c r="T459" s="323"/>
      <c r="AT459" s="324" t="s">
        <v>161</v>
      </c>
      <c r="AU459" s="324" t="s">
        <v>85</v>
      </c>
      <c r="AV459" s="316" t="s">
        <v>85</v>
      </c>
      <c r="AW459" s="316" t="s">
        <v>40</v>
      </c>
      <c r="AX459" s="316" t="s">
        <v>25</v>
      </c>
      <c r="AY459" s="324" t="s">
        <v>150</v>
      </c>
    </row>
    <row r="460" spans="2:65" s="137" customFormat="1" ht="31.5" customHeight="1">
      <c r="B460" s="130"/>
      <c r="C460" s="302" t="s">
        <v>482</v>
      </c>
      <c r="D460" s="302" t="s">
        <v>152</v>
      </c>
      <c r="E460" s="303" t="s">
        <v>483</v>
      </c>
      <c r="F460" s="93" t="s">
        <v>484</v>
      </c>
      <c r="G460" s="304" t="s">
        <v>169</v>
      </c>
      <c r="H460" s="305">
        <v>2526.1</v>
      </c>
      <c r="I460" s="8"/>
      <c r="J460" s="306">
        <f>ROUND(I460*H460,2)</f>
        <v>0</v>
      </c>
      <c r="K460" s="93" t="s">
        <v>156</v>
      </c>
      <c r="L460" s="130"/>
      <c r="M460" s="307" t="s">
        <v>5</v>
      </c>
      <c r="N460" s="308" t="s">
        <v>48</v>
      </c>
      <c r="O460" s="131"/>
      <c r="P460" s="309">
        <f>O460*H460</f>
        <v>0</v>
      </c>
      <c r="Q460" s="309">
        <v>0</v>
      </c>
      <c r="R460" s="309">
        <f>Q460*H460</f>
        <v>0</v>
      </c>
      <c r="S460" s="309">
        <v>0</v>
      </c>
      <c r="T460" s="310">
        <f>S460*H460</f>
        <v>0</v>
      </c>
      <c r="AR460" s="109" t="s">
        <v>157</v>
      </c>
      <c r="AT460" s="109" t="s">
        <v>152</v>
      </c>
      <c r="AU460" s="109" t="s">
        <v>85</v>
      </c>
      <c r="AY460" s="109" t="s">
        <v>150</v>
      </c>
      <c r="BE460" s="311">
        <f>IF(N460="základní",J460,0)</f>
        <v>0</v>
      </c>
      <c r="BF460" s="311">
        <f>IF(N460="snížená",J460,0)</f>
        <v>0</v>
      </c>
      <c r="BG460" s="311">
        <f>IF(N460="zákl. přenesená",J460,0)</f>
        <v>0</v>
      </c>
      <c r="BH460" s="311">
        <f>IF(N460="sníž. přenesená",J460,0)</f>
        <v>0</v>
      </c>
      <c r="BI460" s="311">
        <f>IF(N460="nulová",J460,0)</f>
        <v>0</v>
      </c>
      <c r="BJ460" s="109" t="s">
        <v>25</v>
      </c>
      <c r="BK460" s="311">
        <f>ROUND(I460*H460,2)</f>
        <v>0</v>
      </c>
      <c r="BL460" s="109" t="s">
        <v>157</v>
      </c>
      <c r="BM460" s="109" t="s">
        <v>485</v>
      </c>
    </row>
    <row r="461" spans="2:65" s="137" customFormat="1" ht="60">
      <c r="B461" s="130"/>
      <c r="D461" s="312" t="s">
        <v>159</v>
      </c>
      <c r="F461" s="313" t="s">
        <v>475</v>
      </c>
      <c r="I461" s="9"/>
      <c r="L461" s="130"/>
      <c r="M461" s="314"/>
      <c r="N461" s="131"/>
      <c r="O461" s="131"/>
      <c r="P461" s="131"/>
      <c r="Q461" s="131"/>
      <c r="R461" s="131"/>
      <c r="S461" s="131"/>
      <c r="T461" s="179"/>
      <c r="AT461" s="109" t="s">
        <v>159</v>
      </c>
      <c r="AU461" s="109" t="s">
        <v>85</v>
      </c>
    </row>
    <row r="462" spans="2:65" s="316" customFormat="1">
      <c r="B462" s="315"/>
      <c r="D462" s="312" t="s">
        <v>161</v>
      </c>
      <c r="E462" s="324" t="s">
        <v>5</v>
      </c>
      <c r="F462" s="325" t="s">
        <v>486</v>
      </c>
      <c r="H462" s="326">
        <v>2523.3000000000002</v>
      </c>
      <c r="I462" s="10"/>
      <c r="L462" s="315"/>
      <c r="M462" s="321"/>
      <c r="N462" s="322"/>
      <c r="O462" s="322"/>
      <c r="P462" s="322"/>
      <c r="Q462" s="322"/>
      <c r="R462" s="322"/>
      <c r="S462" s="322"/>
      <c r="T462" s="323"/>
      <c r="AT462" s="324" t="s">
        <v>161</v>
      </c>
      <c r="AU462" s="324" t="s">
        <v>85</v>
      </c>
      <c r="AV462" s="316" t="s">
        <v>85</v>
      </c>
      <c r="AW462" s="316" t="s">
        <v>40</v>
      </c>
      <c r="AX462" s="316" t="s">
        <v>77</v>
      </c>
      <c r="AY462" s="324" t="s">
        <v>150</v>
      </c>
    </row>
    <row r="463" spans="2:65" s="316" customFormat="1">
      <c r="B463" s="315"/>
      <c r="D463" s="312" t="s">
        <v>161</v>
      </c>
      <c r="E463" s="324" t="s">
        <v>5</v>
      </c>
      <c r="F463" s="325" t="s">
        <v>487</v>
      </c>
      <c r="H463" s="326">
        <v>2.8</v>
      </c>
      <c r="I463" s="10"/>
      <c r="L463" s="315"/>
      <c r="M463" s="321"/>
      <c r="N463" s="322"/>
      <c r="O463" s="322"/>
      <c r="P463" s="322"/>
      <c r="Q463" s="322"/>
      <c r="R463" s="322"/>
      <c r="S463" s="322"/>
      <c r="T463" s="323"/>
      <c r="AT463" s="324" t="s">
        <v>161</v>
      </c>
      <c r="AU463" s="324" t="s">
        <v>85</v>
      </c>
      <c r="AV463" s="316" t="s">
        <v>85</v>
      </c>
      <c r="AW463" s="316" t="s">
        <v>40</v>
      </c>
      <c r="AX463" s="316" t="s">
        <v>77</v>
      </c>
      <c r="AY463" s="324" t="s">
        <v>150</v>
      </c>
    </row>
    <row r="464" spans="2:65" s="328" customFormat="1">
      <c r="B464" s="327"/>
      <c r="D464" s="317" t="s">
        <v>161</v>
      </c>
      <c r="E464" s="336" t="s">
        <v>5</v>
      </c>
      <c r="F464" s="337" t="s">
        <v>352</v>
      </c>
      <c r="H464" s="338">
        <v>2526.1</v>
      </c>
      <c r="I464" s="11"/>
      <c r="L464" s="327"/>
      <c r="M464" s="332"/>
      <c r="N464" s="333"/>
      <c r="O464" s="333"/>
      <c r="P464" s="333"/>
      <c r="Q464" s="333"/>
      <c r="R464" s="333"/>
      <c r="S464" s="333"/>
      <c r="T464" s="334"/>
      <c r="AT464" s="335" t="s">
        <v>161</v>
      </c>
      <c r="AU464" s="335" t="s">
        <v>85</v>
      </c>
      <c r="AV464" s="328" t="s">
        <v>157</v>
      </c>
      <c r="AW464" s="328" t="s">
        <v>40</v>
      </c>
      <c r="AX464" s="328" t="s">
        <v>25</v>
      </c>
      <c r="AY464" s="335" t="s">
        <v>150</v>
      </c>
    </row>
    <row r="465" spans="2:65" s="137" customFormat="1" ht="22.5" customHeight="1">
      <c r="B465" s="130"/>
      <c r="C465" s="339" t="s">
        <v>488</v>
      </c>
      <c r="D465" s="339" t="s">
        <v>337</v>
      </c>
      <c r="E465" s="340" t="s">
        <v>489</v>
      </c>
      <c r="F465" s="341" t="s">
        <v>490</v>
      </c>
      <c r="G465" s="342" t="s">
        <v>169</v>
      </c>
      <c r="H465" s="343">
        <v>2652.4050000000002</v>
      </c>
      <c r="I465" s="12"/>
      <c r="J465" s="344">
        <f>ROUND(I465*H465,2)</f>
        <v>0</v>
      </c>
      <c r="K465" s="341" t="s">
        <v>156</v>
      </c>
      <c r="L465" s="345"/>
      <c r="M465" s="346" t="s">
        <v>5</v>
      </c>
      <c r="N465" s="347" t="s">
        <v>48</v>
      </c>
      <c r="O465" s="131"/>
      <c r="P465" s="309">
        <f>O465*H465</f>
        <v>0</v>
      </c>
      <c r="Q465" s="309">
        <v>1.4599999999999999E-3</v>
      </c>
      <c r="R465" s="309">
        <f>Q465*H465</f>
        <v>3.8725113000000002</v>
      </c>
      <c r="S465" s="309">
        <v>0</v>
      </c>
      <c r="T465" s="310">
        <f>S465*H465</f>
        <v>0</v>
      </c>
      <c r="AR465" s="109" t="s">
        <v>341</v>
      </c>
      <c r="AT465" s="109" t="s">
        <v>337</v>
      </c>
      <c r="AU465" s="109" t="s">
        <v>85</v>
      </c>
      <c r="AY465" s="109" t="s">
        <v>150</v>
      </c>
      <c r="BE465" s="311">
        <f>IF(N465="základní",J465,0)</f>
        <v>0</v>
      </c>
      <c r="BF465" s="311">
        <f>IF(N465="snížená",J465,0)</f>
        <v>0</v>
      </c>
      <c r="BG465" s="311">
        <f>IF(N465="zákl. přenesená",J465,0)</f>
        <v>0</v>
      </c>
      <c r="BH465" s="311">
        <f>IF(N465="sníž. přenesená",J465,0)</f>
        <v>0</v>
      </c>
      <c r="BI465" s="311">
        <f>IF(N465="nulová",J465,0)</f>
        <v>0</v>
      </c>
      <c r="BJ465" s="109" t="s">
        <v>25</v>
      </c>
      <c r="BK465" s="311">
        <f>ROUND(I465*H465,2)</f>
        <v>0</v>
      </c>
      <c r="BL465" s="109" t="s">
        <v>341</v>
      </c>
      <c r="BM465" s="109" t="s">
        <v>491</v>
      </c>
    </row>
    <row r="466" spans="2:65" s="316" customFormat="1">
      <c r="B466" s="315"/>
      <c r="D466" s="317" t="s">
        <v>161</v>
      </c>
      <c r="E466" s="318" t="s">
        <v>5</v>
      </c>
      <c r="F466" s="319" t="s">
        <v>492</v>
      </c>
      <c r="H466" s="320">
        <v>2652.4050000000002</v>
      </c>
      <c r="I466" s="10"/>
      <c r="L466" s="315"/>
      <c r="M466" s="321"/>
      <c r="N466" s="322"/>
      <c r="O466" s="322"/>
      <c r="P466" s="322"/>
      <c r="Q466" s="322"/>
      <c r="R466" s="322"/>
      <c r="S466" s="322"/>
      <c r="T466" s="323"/>
      <c r="AT466" s="324" t="s">
        <v>161</v>
      </c>
      <c r="AU466" s="324" t="s">
        <v>85</v>
      </c>
      <c r="AV466" s="316" t="s">
        <v>85</v>
      </c>
      <c r="AW466" s="316" t="s">
        <v>40</v>
      </c>
      <c r="AX466" s="316" t="s">
        <v>25</v>
      </c>
      <c r="AY466" s="324" t="s">
        <v>150</v>
      </c>
    </row>
    <row r="467" spans="2:65" s="137" customFormat="1" ht="31.5" customHeight="1">
      <c r="B467" s="130"/>
      <c r="C467" s="302" t="s">
        <v>493</v>
      </c>
      <c r="D467" s="302" t="s">
        <v>152</v>
      </c>
      <c r="E467" s="303" t="s">
        <v>494</v>
      </c>
      <c r="F467" s="93" t="s">
        <v>495</v>
      </c>
      <c r="G467" s="304" t="s">
        <v>401</v>
      </c>
      <c r="H467" s="305">
        <v>1</v>
      </c>
      <c r="I467" s="8"/>
      <c r="J467" s="306">
        <f>ROUND(I467*H467,2)</f>
        <v>0</v>
      </c>
      <c r="K467" s="93" t="s">
        <v>156</v>
      </c>
      <c r="L467" s="130"/>
      <c r="M467" s="307" t="s">
        <v>5</v>
      </c>
      <c r="N467" s="308" t="s">
        <v>48</v>
      </c>
      <c r="O467" s="131"/>
      <c r="P467" s="309">
        <f>O467*H467</f>
        <v>0</v>
      </c>
      <c r="Q467" s="309">
        <v>6.8999999999999997E-4</v>
      </c>
      <c r="R467" s="309">
        <f>Q467*H467</f>
        <v>6.8999999999999997E-4</v>
      </c>
      <c r="S467" s="309">
        <v>0</v>
      </c>
      <c r="T467" s="310">
        <f>S467*H467</f>
        <v>0</v>
      </c>
      <c r="AR467" s="109" t="s">
        <v>157</v>
      </c>
      <c r="AT467" s="109" t="s">
        <v>152</v>
      </c>
      <c r="AU467" s="109" t="s">
        <v>85</v>
      </c>
      <c r="AY467" s="109" t="s">
        <v>150</v>
      </c>
      <c r="BE467" s="311">
        <f>IF(N467="základní",J467,0)</f>
        <v>0</v>
      </c>
      <c r="BF467" s="311">
        <f>IF(N467="snížená",J467,0)</f>
        <v>0</v>
      </c>
      <c r="BG467" s="311">
        <f>IF(N467="zákl. přenesená",J467,0)</f>
        <v>0</v>
      </c>
      <c r="BH467" s="311">
        <f>IF(N467="sníž. přenesená",J467,0)</f>
        <v>0</v>
      </c>
      <c r="BI467" s="311">
        <f>IF(N467="nulová",J467,0)</f>
        <v>0</v>
      </c>
      <c r="BJ467" s="109" t="s">
        <v>25</v>
      </c>
      <c r="BK467" s="311">
        <f>ROUND(I467*H467,2)</f>
        <v>0</v>
      </c>
      <c r="BL467" s="109" t="s">
        <v>157</v>
      </c>
      <c r="BM467" s="109" t="s">
        <v>496</v>
      </c>
    </row>
    <row r="468" spans="2:65" s="137" customFormat="1" ht="240">
      <c r="B468" s="130"/>
      <c r="D468" s="312" t="s">
        <v>159</v>
      </c>
      <c r="F468" s="313" t="s">
        <v>497</v>
      </c>
      <c r="I468" s="9"/>
      <c r="L468" s="130"/>
      <c r="M468" s="314"/>
      <c r="N468" s="131"/>
      <c r="O468" s="131"/>
      <c r="P468" s="131"/>
      <c r="Q468" s="131"/>
      <c r="R468" s="131"/>
      <c r="S468" s="131"/>
      <c r="T468" s="179"/>
      <c r="AT468" s="109" t="s">
        <v>159</v>
      </c>
      <c r="AU468" s="109" t="s">
        <v>85</v>
      </c>
    </row>
    <row r="469" spans="2:65" s="316" customFormat="1">
      <c r="B469" s="315"/>
      <c r="D469" s="317" t="s">
        <v>161</v>
      </c>
      <c r="E469" s="318" t="s">
        <v>5</v>
      </c>
      <c r="F469" s="319" t="s">
        <v>424</v>
      </c>
      <c r="H469" s="320">
        <v>1</v>
      </c>
      <c r="I469" s="10"/>
      <c r="L469" s="315"/>
      <c r="M469" s="321"/>
      <c r="N469" s="322"/>
      <c r="O469" s="322"/>
      <c r="P469" s="322"/>
      <c r="Q469" s="322"/>
      <c r="R469" s="322"/>
      <c r="S469" s="322"/>
      <c r="T469" s="323"/>
      <c r="AT469" s="324" t="s">
        <v>161</v>
      </c>
      <c r="AU469" s="324" t="s">
        <v>85</v>
      </c>
      <c r="AV469" s="316" t="s">
        <v>85</v>
      </c>
      <c r="AW469" s="316" t="s">
        <v>40</v>
      </c>
      <c r="AX469" s="316" t="s">
        <v>25</v>
      </c>
      <c r="AY469" s="324" t="s">
        <v>150</v>
      </c>
    </row>
    <row r="470" spans="2:65" s="137" customFormat="1" ht="22.5" customHeight="1">
      <c r="B470" s="130"/>
      <c r="C470" s="339" t="s">
        <v>498</v>
      </c>
      <c r="D470" s="339" t="s">
        <v>337</v>
      </c>
      <c r="E470" s="340" t="s">
        <v>499</v>
      </c>
      <c r="F470" s="341" t="s">
        <v>500</v>
      </c>
      <c r="G470" s="342" t="s">
        <v>401</v>
      </c>
      <c r="H470" s="343">
        <v>1</v>
      </c>
      <c r="I470" s="12"/>
      <c r="J470" s="344">
        <f>ROUND(I470*H470,2)</f>
        <v>0</v>
      </c>
      <c r="K470" s="341" t="s">
        <v>5</v>
      </c>
      <c r="L470" s="345"/>
      <c r="M470" s="346" t="s">
        <v>5</v>
      </c>
      <c r="N470" s="347" t="s">
        <v>48</v>
      </c>
      <c r="O470" s="131"/>
      <c r="P470" s="309">
        <f>O470*H470</f>
        <v>0</v>
      </c>
      <c r="Q470" s="309">
        <v>2E-3</v>
      </c>
      <c r="R470" s="309">
        <f>Q470*H470</f>
        <v>2E-3</v>
      </c>
      <c r="S470" s="309">
        <v>0</v>
      </c>
      <c r="T470" s="310">
        <f>S470*H470</f>
        <v>0</v>
      </c>
      <c r="AR470" s="109" t="s">
        <v>341</v>
      </c>
      <c r="AT470" s="109" t="s">
        <v>337</v>
      </c>
      <c r="AU470" s="109" t="s">
        <v>85</v>
      </c>
      <c r="AY470" s="109" t="s">
        <v>150</v>
      </c>
      <c r="BE470" s="311">
        <f>IF(N470="základní",J470,0)</f>
        <v>0</v>
      </c>
      <c r="BF470" s="311">
        <f>IF(N470="snížená",J470,0)</f>
        <v>0</v>
      </c>
      <c r="BG470" s="311">
        <f>IF(N470="zákl. přenesená",J470,0)</f>
        <v>0</v>
      </c>
      <c r="BH470" s="311">
        <f>IF(N470="sníž. přenesená",J470,0)</f>
        <v>0</v>
      </c>
      <c r="BI470" s="311">
        <f>IF(N470="nulová",J470,0)</f>
        <v>0</v>
      </c>
      <c r="BJ470" s="109" t="s">
        <v>25</v>
      </c>
      <c r="BK470" s="311">
        <f>ROUND(I470*H470,2)</f>
        <v>0</v>
      </c>
      <c r="BL470" s="109" t="s">
        <v>341</v>
      </c>
      <c r="BM470" s="109" t="s">
        <v>501</v>
      </c>
    </row>
    <row r="471" spans="2:65" s="316" customFormat="1">
      <c r="B471" s="315"/>
      <c r="D471" s="317" t="s">
        <v>161</v>
      </c>
      <c r="E471" s="318" t="s">
        <v>5</v>
      </c>
      <c r="F471" s="319" t="s">
        <v>424</v>
      </c>
      <c r="H471" s="320">
        <v>1</v>
      </c>
      <c r="I471" s="10"/>
      <c r="L471" s="315"/>
      <c r="M471" s="321"/>
      <c r="N471" s="322"/>
      <c r="O471" s="322"/>
      <c r="P471" s="322"/>
      <c r="Q471" s="322"/>
      <c r="R471" s="322"/>
      <c r="S471" s="322"/>
      <c r="T471" s="323"/>
      <c r="AT471" s="324" t="s">
        <v>161</v>
      </c>
      <c r="AU471" s="324" t="s">
        <v>85</v>
      </c>
      <c r="AV471" s="316" t="s">
        <v>85</v>
      </c>
      <c r="AW471" s="316" t="s">
        <v>40</v>
      </c>
      <c r="AX471" s="316" t="s">
        <v>25</v>
      </c>
      <c r="AY471" s="324" t="s">
        <v>150</v>
      </c>
    </row>
    <row r="472" spans="2:65" s="137" customFormat="1" ht="22.5" customHeight="1">
      <c r="B472" s="130"/>
      <c r="C472" s="302" t="s">
        <v>502</v>
      </c>
      <c r="D472" s="302" t="s">
        <v>152</v>
      </c>
      <c r="E472" s="303" t="s">
        <v>503</v>
      </c>
      <c r="F472" s="93" t="s">
        <v>504</v>
      </c>
      <c r="G472" s="304" t="s">
        <v>401</v>
      </c>
      <c r="H472" s="305">
        <v>4</v>
      </c>
      <c r="I472" s="8"/>
      <c r="J472" s="306">
        <f>ROUND(I472*H472,2)</f>
        <v>0</v>
      </c>
      <c r="K472" s="93" t="s">
        <v>156</v>
      </c>
      <c r="L472" s="130"/>
      <c r="M472" s="307" t="s">
        <v>5</v>
      </c>
      <c r="N472" s="308" t="s">
        <v>48</v>
      </c>
      <c r="O472" s="131"/>
      <c r="P472" s="309">
        <f>O472*H472</f>
        <v>0</v>
      </c>
      <c r="Q472" s="309">
        <v>8.0000000000000004E-4</v>
      </c>
      <c r="R472" s="309">
        <f>Q472*H472</f>
        <v>3.2000000000000002E-3</v>
      </c>
      <c r="S472" s="309">
        <v>0</v>
      </c>
      <c r="T472" s="310">
        <f>S472*H472</f>
        <v>0</v>
      </c>
      <c r="AR472" s="109" t="s">
        <v>157</v>
      </c>
      <c r="AT472" s="109" t="s">
        <v>152</v>
      </c>
      <c r="AU472" s="109" t="s">
        <v>85</v>
      </c>
      <c r="AY472" s="109" t="s">
        <v>150</v>
      </c>
      <c r="BE472" s="311">
        <f>IF(N472="základní",J472,0)</f>
        <v>0</v>
      </c>
      <c r="BF472" s="311">
        <f>IF(N472="snížená",J472,0)</f>
        <v>0</v>
      </c>
      <c r="BG472" s="311">
        <f>IF(N472="zákl. přenesená",J472,0)</f>
        <v>0</v>
      </c>
      <c r="BH472" s="311">
        <f>IF(N472="sníž. přenesená",J472,0)</f>
        <v>0</v>
      </c>
      <c r="BI472" s="311">
        <f>IF(N472="nulová",J472,0)</f>
        <v>0</v>
      </c>
      <c r="BJ472" s="109" t="s">
        <v>25</v>
      </c>
      <c r="BK472" s="311">
        <f>ROUND(I472*H472,2)</f>
        <v>0</v>
      </c>
      <c r="BL472" s="109" t="s">
        <v>157</v>
      </c>
      <c r="BM472" s="109" t="s">
        <v>505</v>
      </c>
    </row>
    <row r="473" spans="2:65" s="137" customFormat="1" ht="240">
      <c r="B473" s="130"/>
      <c r="D473" s="312" t="s">
        <v>159</v>
      </c>
      <c r="F473" s="313" t="s">
        <v>497</v>
      </c>
      <c r="I473" s="9"/>
      <c r="L473" s="130"/>
      <c r="M473" s="314"/>
      <c r="N473" s="131"/>
      <c r="O473" s="131"/>
      <c r="P473" s="131"/>
      <c r="Q473" s="131"/>
      <c r="R473" s="131"/>
      <c r="S473" s="131"/>
      <c r="T473" s="179"/>
      <c r="AT473" s="109" t="s">
        <v>159</v>
      </c>
      <c r="AU473" s="109" t="s">
        <v>85</v>
      </c>
    </row>
    <row r="474" spans="2:65" s="316" customFormat="1">
      <c r="B474" s="315"/>
      <c r="D474" s="312" t="s">
        <v>161</v>
      </c>
      <c r="E474" s="324" t="s">
        <v>5</v>
      </c>
      <c r="F474" s="325" t="s">
        <v>445</v>
      </c>
      <c r="H474" s="326">
        <v>3</v>
      </c>
      <c r="I474" s="10"/>
      <c r="L474" s="315"/>
      <c r="M474" s="321"/>
      <c r="N474" s="322"/>
      <c r="O474" s="322"/>
      <c r="P474" s="322"/>
      <c r="Q474" s="322"/>
      <c r="R474" s="322"/>
      <c r="S474" s="322"/>
      <c r="T474" s="323"/>
      <c r="AT474" s="324" t="s">
        <v>161</v>
      </c>
      <c r="AU474" s="324" t="s">
        <v>85</v>
      </c>
      <c r="AV474" s="316" t="s">
        <v>85</v>
      </c>
      <c r="AW474" s="316" t="s">
        <v>40</v>
      </c>
      <c r="AX474" s="316" t="s">
        <v>77</v>
      </c>
      <c r="AY474" s="324" t="s">
        <v>150</v>
      </c>
    </row>
    <row r="475" spans="2:65" s="316" customFormat="1">
      <c r="B475" s="315"/>
      <c r="D475" s="312" t="s">
        <v>161</v>
      </c>
      <c r="E475" s="324" t="s">
        <v>5</v>
      </c>
      <c r="F475" s="325" t="s">
        <v>462</v>
      </c>
      <c r="H475" s="326">
        <v>1</v>
      </c>
      <c r="I475" s="10"/>
      <c r="L475" s="315"/>
      <c r="M475" s="321"/>
      <c r="N475" s="322"/>
      <c r="O475" s="322"/>
      <c r="P475" s="322"/>
      <c r="Q475" s="322"/>
      <c r="R475" s="322"/>
      <c r="S475" s="322"/>
      <c r="T475" s="323"/>
      <c r="AT475" s="324" t="s">
        <v>161</v>
      </c>
      <c r="AU475" s="324" t="s">
        <v>85</v>
      </c>
      <c r="AV475" s="316" t="s">
        <v>85</v>
      </c>
      <c r="AW475" s="316" t="s">
        <v>40</v>
      </c>
      <c r="AX475" s="316" t="s">
        <v>77</v>
      </c>
      <c r="AY475" s="324" t="s">
        <v>150</v>
      </c>
    </row>
    <row r="476" spans="2:65" s="328" customFormat="1">
      <c r="B476" s="327"/>
      <c r="D476" s="317" t="s">
        <v>161</v>
      </c>
      <c r="E476" s="336" t="s">
        <v>5</v>
      </c>
      <c r="F476" s="337" t="s">
        <v>352</v>
      </c>
      <c r="H476" s="338">
        <v>4</v>
      </c>
      <c r="I476" s="11"/>
      <c r="L476" s="327"/>
      <c r="M476" s="332"/>
      <c r="N476" s="333"/>
      <c r="O476" s="333"/>
      <c r="P476" s="333"/>
      <c r="Q476" s="333"/>
      <c r="R476" s="333"/>
      <c r="S476" s="333"/>
      <c r="T476" s="334"/>
      <c r="AT476" s="335" t="s">
        <v>161</v>
      </c>
      <c r="AU476" s="335" t="s">
        <v>85</v>
      </c>
      <c r="AV476" s="328" t="s">
        <v>157</v>
      </c>
      <c r="AW476" s="328" t="s">
        <v>40</v>
      </c>
      <c r="AX476" s="328" t="s">
        <v>25</v>
      </c>
      <c r="AY476" s="335" t="s">
        <v>150</v>
      </c>
    </row>
    <row r="477" spans="2:65" s="137" customFormat="1" ht="22.5" customHeight="1">
      <c r="B477" s="130"/>
      <c r="C477" s="339" t="s">
        <v>506</v>
      </c>
      <c r="D477" s="339" t="s">
        <v>337</v>
      </c>
      <c r="E477" s="340" t="s">
        <v>507</v>
      </c>
      <c r="F477" s="341" t="s">
        <v>508</v>
      </c>
      <c r="G477" s="342" t="s">
        <v>401</v>
      </c>
      <c r="H477" s="343">
        <v>4</v>
      </c>
      <c r="I477" s="12"/>
      <c r="J477" s="344">
        <f>ROUND(I477*H477,2)</f>
        <v>0</v>
      </c>
      <c r="K477" s="341" t="s">
        <v>5</v>
      </c>
      <c r="L477" s="345"/>
      <c r="M477" s="346" t="s">
        <v>5</v>
      </c>
      <c r="N477" s="347" t="s">
        <v>48</v>
      </c>
      <c r="O477" s="131"/>
      <c r="P477" s="309">
        <f>O477*H477</f>
        <v>0</v>
      </c>
      <c r="Q477" s="309">
        <v>5.3E-3</v>
      </c>
      <c r="R477" s="309">
        <f>Q477*H477</f>
        <v>2.12E-2</v>
      </c>
      <c r="S477" s="309">
        <v>0</v>
      </c>
      <c r="T477" s="310">
        <f>S477*H477</f>
        <v>0</v>
      </c>
      <c r="AR477" s="109" t="s">
        <v>341</v>
      </c>
      <c r="AT477" s="109" t="s">
        <v>337</v>
      </c>
      <c r="AU477" s="109" t="s">
        <v>85</v>
      </c>
      <c r="AY477" s="109" t="s">
        <v>150</v>
      </c>
      <c r="BE477" s="311">
        <f>IF(N477="základní",J477,0)</f>
        <v>0</v>
      </c>
      <c r="BF477" s="311">
        <f>IF(N477="snížená",J477,0)</f>
        <v>0</v>
      </c>
      <c r="BG477" s="311">
        <f>IF(N477="zákl. přenesená",J477,0)</f>
        <v>0</v>
      </c>
      <c r="BH477" s="311">
        <f>IF(N477="sníž. přenesená",J477,0)</f>
        <v>0</v>
      </c>
      <c r="BI477" s="311">
        <f>IF(N477="nulová",J477,0)</f>
        <v>0</v>
      </c>
      <c r="BJ477" s="109" t="s">
        <v>25</v>
      </c>
      <c r="BK477" s="311">
        <f>ROUND(I477*H477,2)</f>
        <v>0</v>
      </c>
      <c r="BL477" s="109" t="s">
        <v>341</v>
      </c>
      <c r="BM477" s="109" t="s">
        <v>509</v>
      </c>
    </row>
    <row r="478" spans="2:65" s="316" customFormat="1">
      <c r="B478" s="315"/>
      <c r="D478" s="312" t="s">
        <v>161</v>
      </c>
      <c r="E478" s="324" t="s">
        <v>5</v>
      </c>
      <c r="F478" s="325" t="s">
        <v>481</v>
      </c>
      <c r="H478" s="326">
        <v>3</v>
      </c>
      <c r="I478" s="10"/>
      <c r="L478" s="315"/>
      <c r="M478" s="321"/>
      <c r="N478" s="322"/>
      <c r="O478" s="322"/>
      <c r="P478" s="322"/>
      <c r="Q478" s="322"/>
      <c r="R478" s="322"/>
      <c r="S478" s="322"/>
      <c r="T478" s="323"/>
      <c r="AT478" s="324" t="s">
        <v>161</v>
      </c>
      <c r="AU478" s="324" t="s">
        <v>85</v>
      </c>
      <c r="AV478" s="316" t="s">
        <v>85</v>
      </c>
      <c r="AW478" s="316" t="s">
        <v>40</v>
      </c>
      <c r="AX478" s="316" t="s">
        <v>77</v>
      </c>
      <c r="AY478" s="324" t="s">
        <v>150</v>
      </c>
    </row>
    <row r="479" spans="2:65" s="316" customFormat="1">
      <c r="B479" s="315"/>
      <c r="D479" s="312" t="s">
        <v>161</v>
      </c>
      <c r="E479" s="324" t="s">
        <v>5</v>
      </c>
      <c r="F479" s="325" t="s">
        <v>462</v>
      </c>
      <c r="H479" s="326">
        <v>1</v>
      </c>
      <c r="I479" s="10"/>
      <c r="L479" s="315"/>
      <c r="M479" s="321"/>
      <c r="N479" s="322"/>
      <c r="O479" s="322"/>
      <c r="P479" s="322"/>
      <c r="Q479" s="322"/>
      <c r="R479" s="322"/>
      <c r="S479" s="322"/>
      <c r="T479" s="323"/>
      <c r="AT479" s="324" t="s">
        <v>161</v>
      </c>
      <c r="AU479" s="324" t="s">
        <v>85</v>
      </c>
      <c r="AV479" s="316" t="s">
        <v>85</v>
      </c>
      <c r="AW479" s="316" t="s">
        <v>40</v>
      </c>
      <c r="AX479" s="316" t="s">
        <v>77</v>
      </c>
      <c r="AY479" s="324" t="s">
        <v>150</v>
      </c>
    </row>
    <row r="480" spans="2:65" s="328" customFormat="1">
      <c r="B480" s="327"/>
      <c r="D480" s="317" t="s">
        <v>161</v>
      </c>
      <c r="E480" s="336" t="s">
        <v>5</v>
      </c>
      <c r="F480" s="337" t="s">
        <v>352</v>
      </c>
      <c r="H480" s="338">
        <v>4</v>
      </c>
      <c r="I480" s="11"/>
      <c r="L480" s="327"/>
      <c r="M480" s="332"/>
      <c r="N480" s="333"/>
      <c r="O480" s="333"/>
      <c r="P480" s="333"/>
      <c r="Q480" s="333"/>
      <c r="R480" s="333"/>
      <c r="S480" s="333"/>
      <c r="T480" s="334"/>
      <c r="AT480" s="335" t="s">
        <v>161</v>
      </c>
      <c r="AU480" s="335" t="s">
        <v>85</v>
      </c>
      <c r="AV480" s="328" t="s">
        <v>157</v>
      </c>
      <c r="AW480" s="328" t="s">
        <v>40</v>
      </c>
      <c r="AX480" s="328" t="s">
        <v>25</v>
      </c>
      <c r="AY480" s="335" t="s">
        <v>150</v>
      </c>
    </row>
    <row r="481" spans="2:65" s="137" customFormat="1" ht="22.5" customHeight="1">
      <c r="B481" s="130"/>
      <c r="C481" s="339" t="s">
        <v>510</v>
      </c>
      <c r="D481" s="339" t="s">
        <v>337</v>
      </c>
      <c r="E481" s="340" t="s">
        <v>511</v>
      </c>
      <c r="F481" s="341" t="s">
        <v>512</v>
      </c>
      <c r="G481" s="342" t="s">
        <v>401</v>
      </c>
      <c r="H481" s="343">
        <v>1</v>
      </c>
      <c r="I481" s="12"/>
      <c r="J481" s="344">
        <f>ROUND(I481*H481,2)</f>
        <v>0</v>
      </c>
      <c r="K481" s="341" t="s">
        <v>5</v>
      </c>
      <c r="L481" s="345"/>
      <c r="M481" s="346" t="s">
        <v>5</v>
      </c>
      <c r="N481" s="347" t="s">
        <v>48</v>
      </c>
      <c r="O481" s="131"/>
      <c r="P481" s="309">
        <f>O481*H481</f>
        <v>0</v>
      </c>
      <c r="Q481" s="309">
        <v>1.06E-2</v>
      </c>
      <c r="R481" s="309">
        <f>Q481*H481</f>
        <v>1.06E-2</v>
      </c>
      <c r="S481" s="309">
        <v>0</v>
      </c>
      <c r="T481" s="310">
        <f>S481*H481</f>
        <v>0</v>
      </c>
      <c r="AR481" s="109" t="s">
        <v>341</v>
      </c>
      <c r="AT481" s="109" t="s">
        <v>337</v>
      </c>
      <c r="AU481" s="109" t="s">
        <v>85</v>
      </c>
      <c r="AY481" s="109" t="s">
        <v>150</v>
      </c>
      <c r="BE481" s="311">
        <f>IF(N481="základní",J481,0)</f>
        <v>0</v>
      </c>
      <c r="BF481" s="311">
        <f>IF(N481="snížená",J481,0)</f>
        <v>0</v>
      </c>
      <c r="BG481" s="311">
        <f>IF(N481="zákl. přenesená",J481,0)</f>
        <v>0</v>
      </c>
      <c r="BH481" s="311">
        <f>IF(N481="sníž. přenesená",J481,0)</f>
        <v>0</v>
      </c>
      <c r="BI481" s="311">
        <f>IF(N481="nulová",J481,0)</f>
        <v>0</v>
      </c>
      <c r="BJ481" s="109" t="s">
        <v>25</v>
      </c>
      <c r="BK481" s="311">
        <f>ROUND(I481*H481,2)</f>
        <v>0</v>
      </c>
      <c r="BL481" s="109" t="s">
        <v>341</v>
      </c>
      <c r="BM481" s="109" t="s">
        <v>513</v>
      </c>
    </row>
    <row r="482" spans="2:65" s="316" customFormat="1">
      <c r="B482" s="315"/>
      <c r="D482" s="317" t="s">
        <v>161</v>
      </c>
      <c r="E482" s="318" t="s">
        <v>5</v>
      </c>
      <c r="F482" s="319" t="s">
        <v>424</v>
      </c>
      <c r="H482" s="320">
        <v>1</v>
      </c>
      <c r="I482" s="10"/>
      <c r="L482" s="315"/>
      <c r="M482" s="321"/>
      <c r="N482" s="322"/>
      <c r="O482" s="322"/>
      <c r="P482" s="322"/>
      <c r="Q482" s="322"/>
      <c r="R482" s="322"/>
      <c r="S482" s="322"/>
      <c r="T482" s="323"/>
      <c r="AT482" s="324" t="s">
        <v>161</v>
      </c>
      <c r="AU482" s="324" t="s">
        <v>85</v>
      </c>
      <c r="AV482" s="316" t="s">
        <v>85</v>
      </c>
      <c r="AW482" s="316" t="s">
        <v>40</v>
      </c>
      <c r="AX482" s="316" t="s">
        <v>25</v>
      </c>
      <c r="AY482" s="324" t="s">
        <v>150</v>
      </c>
    </row>
    <row r="483" spans="2:65" s="137" customFormat="1" ht="22.5" customHeight="1">
      <c r="B483" s="130"/>
      <c r="C483" s="339" t="s">
        <v>514</v>
      </c>
      <c r="D483" s="339" t="s">
        <v>337</v>
      </c>
      <c r="E483" s="340" t="s">
        <v>515</v>
      </c>
      <c r="F483" s="341" t="s">
        <v>516</v>
      </c>
      <c r="G483" s="342" t="s">
        <v>401</v>
      </c>
      <c r="H483" s="343">
        <v>1</v>
      </c>
      <c r="I483" s="12"/>
      <c r="J483" s="344">
        <f>ROUND(I483*H483,2)</f>
        <v>0</v>
      </c>
      <c r="K483" s="341" t="s">
        <v>5</v>
      </c>
      <c r="L483" s="345"/>
      <c r="M483" s="346" t="s">
        <v>5</v>
      </c>
      <c r="N483" s="347" t="s">
        <v>48</v>
      </c>
      <c r="O483" s="131"/>
      <c r="P483" s="309">
        <f>O483*H483</f>
        <v>0</v>
      </c>
      <c r="Q483" s="309">
        <v>1.847E-2</v>
      </c>
      <c r="R483" s="309">
        <f>Q483*H483</f>
        <v>1.847E-2</v>
      </c>
      <c r="S483" s="309">
        <v>0</v>
      </c>
      <c r="T483" s="310">
        <f>S483*H483</f>
        <v>0</v>
      </c>
      <c r="AR483" s="109" t="s">
        <v>341</v>
      </c>
      <c r="AT483" s="109" t="s">
        <v>337</v>
      </c>
      <c r="AU483" s="109" t="s">
        <v>85</v>
      </c>
      <c r="AY483" s="109" t="s">
        <v>150</v>
      </c>
      <c r="BE483" s="311">
        <f>IF(N483="základní",J483,0)</f>
        <v>0</v>
      </c>
      <c r="BF483" s="311">
        <f>IF(N483="snížená",J483,0)</f>
        <v>0</v>
      </c>
      <c r="BG483" s="311">
        <f>IF(N483="zákl. přenesená",J483,0)</f>
        <v>0</v>
      </c>
      <c r="BH483" s="311">
        <f>IF(N483="sníž. přenesená",J483,0)</f>
        <v>0</v>
      </c>
      <c r="BI483" s="311">
        <f>IF(N483="nulová",J483,0)</f>
        <v>0</v>
      </c>
      <c r="BJ483" s="109" t="s">
        <v>25</v>
      </c>
      <c r="BK483" s="311">
        <f>ROUND(I483*H483,2)</f>
        <v>0</v>
      </c>
      <c r="BL483" s="109" t="s">
        <v>341</v>
      </c>
      <c r="BM483" s="109" t="s">
        <v>517</v>
      </c>
    </row>
    <row r="484" spans="2:65" s="316" customFormat="1">
      <c r="B484" s="315"/>
      <c r="D484" s="317" t="s">
        <v>161</v>
      </c>
      <c r="E484" s="318" t="s">
        <v>5</v>
      </c>
      <c r="F484" s="319" t="s">
        <v>462</v>
      </c>
      <c r="H484" s="320">
        <v>1</v>
      </c>
      <c r="I484" s="10"/>
      <c r="L484" s="315"/>
      <c r="M484" s="321"/>
      <c r="N484" s="322"/>
      <c r="O484" s="322"/>
      <c r="P484" s="322"/>
      <c r="Q484" s="322"/>
      <c r="R484" s="322"/>
      <c r="S484" s="322"/>
      <c r="T484" s="323"/>
      <c r="AT484" s="324" t="s">
        <v>161</v>
      </c>
      <c r="AU484" s="324" t="s">
        <v>85</v>
      </c>
      <c r="AV484" s="316" t="s">
        <v>85</v>
      </c>
      <c r="AW484" s="316" t="s">
        <v>40</v>
      </c>
      <c r="AX484" s="316" t="s">
        <v>25</v>
      </c>
      <c r="AY484" s="324" t="s">
        <v>150</v>
      </c>
    </row>
    <row r="485" spans="2:65" s="137" customFormat="1" ht="22.5" customHeight="1">
      <c r="B485" s="130"/>
      <c r="C485" s="339" t="s">
        <v>518</v>
      </c>
      <c r="D485" s="339" t="s">
        <v>337</v>
      </c>
      <c r="E485" s="340" t="s">
        <v>519</v>
      </c>
      <c r="F485" s="341" t="s">
        <v>520</v>
      </c>
      <c r="G485" s="342" t="s">
        <v>401</v>
      </c>
      <c r="H485" s="343">
        <v>2</v>
      </c>
      <c r="I485" s="12"/>
      <c r="J485" s="344">
        <f>ROUND(I485*H485,2)</f>
        <v>0</v>
      </c>
      <c r="K485" s="341" t="s">
        <v>5</v>
      </c>
      <c r="L485" s="345"/>
      <c r="M485" s="346" t="s">
        <v>5</v>
      </c>
      <c r="N485" s="347" t="s">
        <v>48</v>
      </c>
      <c r="O485" s="131"/>
      <c r="P485" s="309">
        <f>O485*H485</f>
        <v>0</v>
      </c>
      <c r="Q485" s="309">
        <v>1.7579999999999998E-2</v>
      </c>
      <c r="R485" s="309">
        <f>Q485*H485</f>
        <v>3.5159999999999997E-2</v>
      </c>
      <c r="S485" s="309">
        <v>0</v>
      </c>
      <c r="T485" s="310">
        <f>S485*H485</f>
        <v>0</v>
      </c>
      <c r="AR485" s="109" t="s">
        <v>341</v>
      </c>
      <c r="AT485" s="109" t="s">
        <v>337</v>
      </c>
      <c r="AU485" s="109" t="s">
        <v>85</v>
      </c>
      <c r="AY485" s="109" t="s">
        <v>150</v>
      </c>
      <c r="BE485" s="311">
        <f>IF(N485="základní",J485,0)</f>
        <v>0</v>
      </c>
      <c r="BF485" s="311">
        <f>IF(N485="snížená",J485,0)</f>
        <v>0</v>
      </c>
      <c r="BG485" s="311">
        <f>IF(N485="zákl. přenesená",J485,0)</f>
        <v>0</v>
      </c>
      <c r="BH485" s="311">
        <f>IF(N485="sníž. přenesená",J485,0)</f>
        <v>0</v>
      </c>
      <c r="BI485" s="311">
        <f>IF(N485="nulová",J485,0)</f>
        <v>0</v>
      </c>
      <c r="BJ485" s="109" t="s">
        <v>25</v>
      </c>
      <c r="BK485" s="311">
        <f>ROUND(I485*H485,2)</f>
        <v>0</v>
      </c>
      <c r="BL485" s="109" t="s">
        <v>341</v>
      </c>
      <c r="BM485" s="109" t="s">
        <v>521</v>
      </c>
    </row>
    <row r="486" spans="2:65" s="316" customFormat="1">
      <c r="B486" s="315"/>
      <c r="D486" s="317" t="s">
        <v>161</v>
      </c>
      <c r="E486" s="318" t="s">
        <v>5</v>
      </c>
      <c r="F486" s="319" t="s">
        <v>419</v>
      </c>
      <c r="H486" s="320">
        <v>2</v>
      </c>
      <c r="I486" s="10"/>
      <c r="L486" s="315"/>
      <c r="M486" s="321"/>
      <c r="N486" s="322"/>
      <c r="O486" s="322"/>
      <c r="P486" s="322"/>
      <c r="Q486" s="322"/>
      <c r="R486" s="322"/>
      <c r="S486" s="322"/>
      <c r="T486" s="323"/>
      <c r="AT486" s="324" t="s">
        <v>161</v>
      </c>
      <c r="AU486" s="324" t="s">
        <v>85</v>
      </c>
      <c r="AV486" s="316" t="s">
        <v>85</v>
      </c>
      <c r="AW486" s="316" t="s">
        <v>40</v>
      </c>
      <c r="AX486" s="316" t="s">
        <v>25</v>
      </c>
      <c r="AY486" s="324" t="s">
        <v>150</v>
      </c>
    </row>
    <row r="487" spans="2:65" s="137" customFormat="1" ht="31.5" customHeight="1">
      <c r="B487" s="130"/>
      <c r="C487" s="302" t="s">
        <v>522</v>
      </c>
      <c r="D487" s="302" t="s">
        <v>152</v>
      </c>
      <c r="E487" s="303" t="s">
        <v>523</v>
      </c>
      <c r="F487" s="93" t="s">
        <v>524</v>
      </c>
      <c r="G487" s="304" t="s">
        <v>401</v>
      </c>
      <c r="H487" s="305">
        <v>1</v>
      </c>
      <c r="I487" s="8"/>
      <c r="J487" s="306">
        <f>ROUND(I487*H487,2)</f>
        <v>0</v>
      </c>
      <c r="K487" s="93" t="s">
        <v>156</v>
      </c>
      <c r="L487" s="130"/>
      <c r="M487" s="307" t="s">
        <v>5</v>
      </c>
      <c r="N487" s="308" t="s">
        <v>48</v>
      </c>
      <c r="O487" s="131"/>
      <c r="P487" s="309">
        <f>O487*H487</f>
        <v>0</v>
      </c>
      <c r="Q487" s="309">
        <v>0</v>
      </c>
      <c r="R487" s="309">
        <f>Q487*H487</f>
        <v>0</v>
      </c>
      <c r="S487" s="309">
        <v>0</v>
      </c>
      <c r="T487" s="310">
        <f>S487*H487</f>
        <v>0</v>
      </c>
      <c r="AR487" s="109" t="s">
        <v>157</v>
      </c>
      <c r="AT487" s="109" t="s">
        <v>152</v>
      </c>
      <c r="AU487" s="109" t="s">
        <v>85</v>
      </c>
      <c r="AY487" s="109" t="s">
        <v>150</v>
      </c>
      <c r="BE487" s="311">
        <f>IF(N487="základní",J487,0)</f>
        <v>0</v>
      </c>
      <c r="BF487" s="311">
        <f>IF(N487="snížená",J487,0)</f>
        <v>0</v>
      </c>
      <c r="BG487" s="311">
        <f>IF(N487="zákl. přenesená",J487,0)</f>
        <v>0</v>
      </c>
      <c r="BH487" s="311">
        <f>IF(N487="sníž. přenesená",J487,0)</f>
        <v>0</v>
      </c>
      <c r="BI487" s="311">
        <f>IF(N487="nulová",J487,0)</f>
        <v>0</v>
      </c>
      <c r="BJ487" s="109" t="s">
        <v>25</v>
      </c>
      <c r="BK487" s="311">
        <f>ROUND(I487*H487,2)</f>
        <v>0</v>
      </c>
      <c r="BL487" s="109" t="s">
        <v>157</v>
      </c>
      <c r="BM487" s="109" t="s">
        <v>525</v>
      </c>
    </row>
    <row r="488" spans="2:65" s="137" customFormat="1" ht="240">
      <c r="B488" s="130"/>
      <c r="D488" s="312" t="s">
        <v>159</v>
      </c>
      <c r="F488" s="313" t="s">
        <v>497</v>
      </c>
      <c r="I488" s="9"/>
      <c r="L488" s="130"/>
      <c r="M488" s="314"/>
      <c r="N488" s="131"/>
      <c r="O488" s="131"/>
      <c r="P488" s="131"/>
      <c r="Q488" s="131"/>
      <c r="R488" s="131"/>
      <c r="S488" s="131"/>
      <c r="T488" s="179"/>
      <c r="AT488" s="109" t="s">
        <v>159</v>
      </c>
      <c r="AU488" s="109" t="s">
        <v>85</v>
      </c>
    </row>
    <row r="489" spans="2:65" s="316" customFormat="1">
      <c r="B489" s="315"/>
      <c r="D489" s="317" t="s">
        <v>161</v>
      </c>
      <c r="E489" s="318" t="s">
        <v>5</v>
      </c>
      <c r="F489" s="319" t="s">
        <v>462</v>
      </c>
      <c r="H489" s="320">
        <v>1</v>
      </c>
      <c r="I489" s="10"/>
      <c r="L489" s="315"/>
      <c r="M489" s="321"/>
      <c r="N489" s="322"/>
      <c r="O489" s="322"/>
      <c r="P489" s="322"/>
      <c r="Q489" s="322"/>
      <c r="R489" s="322"/>
      <c r="S489" s="322"/>
      <c r="T489" s="323"/>
      <c r="AT489" s="324" t="s">
        <v>161</v>
      </c>
      <c r="AU489" s="324" t="s">
        <v>85</v>
      </c>
      <c r="AV489" s="316" t="s">
        <v>85</v>
      </c>
      <c r="AW489" s="316" t="s">
        <v>40</v>
      </c>
      <c r="AX489" s="316" t="s">
        <v>25</v>
      </c>
      <c r="AY489" s="324" t="s">
        <v>150</v>
      </c>
    </row>
    <row r="490" spans="2:65" s="137" customFormat="1" ht="22.5" customHeight="1">
      <c r="B490" s="130"/>
      <c r="C490" s="339" t="s">
        <v>526</v>
      </c>
      <c r="D490" s="339" t="s">
        <v>337</v>
      </c>
      <c r="E490" s="340" t="s">
        <v>527</v>
      </c>
      <c r="F490" s="341" t="s">
        <v>528</v>
      </c>
      <c r="G490" s="342" t="s">
        <v>401</v>
      </c>
      <c r="H490" s="343">
        <v>1</v>
      </c>
      <c r="I490" s="12"/>
      <c r="J490" s="344">
        <f>ROUND(I490*H490,2)</f>
        <v>0</v>
      </c>
      <c r="K490" s="341" t="s">
        <v>5</v>
      </c>
      <c r="L490" s="345"/>
      <c r="M490" s="346" t="s">
        <v>5</v>
      </c>
      <c r="N490" s="347" t="s">
        <v>48</v>
      </c>
      <c r="O490" s="131"/>
      <c r="P490" s="309">
        <f>O490*H490</f>
        <v>0</v>
      </c>
      <c r="Q490" s="309">
        <v>0</v>
      </c>
      <c r="R490" s="309">
        <f>Q490*H490</f>
        <v>0</v>
      </c>
      <c r="S490" s="309">
        <v>0</v>
      </c>
      <c r="T490" s="310">
        <f>S490*H490</f>
        <v>0</v>
      </c>
      <c r="AR490" s="109" t="s">
        <v>341</v>
      </c>
      <c r="AT490" s="109" t="s">
        <v>337</v>
      </c>
      <c r="AU490" s="109" t="s">
        <v>85</v>
      </c>
      <c r="AY490" s="109" t="s">
        <v>150</v>
      </c>
      <c r="BE490" s="311">
        <f>IF(N490="základní",J490,0)</f>
        <v>0</v>
      </c>
      <c r="BF490" s="311">
        <f>IF(N490="snížená",J490,0)</f>
        <v>0</v>
      </c>
      <c r="BG490" s="311">
        <f>IF(N490="zákl. přenesená",J490,0)</f>
        <v>0</v>
      </c>
      <c r="BH490" s="311">
        <f>IF(N490="sníž. přenesená",J490,0)</f>
        <v>0</v>
      </c>
      <c r="BI490" s="311">
        <f>IF(N490="nulová",J490,0)</f>
        <v>0</v>
      </c>
      <c r="BJ490" s="109" t="s">
        <v>25</v>
      </c>
      <c r="BK490" s="311">
        <f>ROUND(I490*H490,2)</f>
        <v>0</v>
      </c>
      <c r="BL490" s="109" t="s">
        <v>341</v>
      </c>
      <c r="BM490" s="109" t="s">
        <v>529</v>
      </c>
    </row>
    <row r="491" spans="2:65" s="316" customFormat="1">
      <c r="B491" s="315"/>
      <c r="D491" s="317" t="s">
        <v>161</v>
      </c>
      <c r="E491" s="318" t="s">
        <v>5</v>
      </c>
      <c r="F491" s="319" t="s">
        <v>462</v>
      </c>
      <c r="H491" s="320">
        <v>1</v>
      </c>
      <c r="I491" s="10"/>
      <c r="L491" s="315"/>
      <c r="M491" s="321"/>
      <c r="N491" s="322"/>
      <c r="O491" s="322"/>
      <c r="P491" s="322"/>
      <c r="Q491" s="322"/>
      <c r="R491" s="322"/>
      <c r="S491" s="322"/>
      <c r="T491" s="323"/>
      <c r="AT491" s="324" t="s">
        <v>161</v>
      </c>
      <c r="AU491" s="324" t="s">
        <v>85</v>
      </c>
      <c r="AV491" s="316" t="s">
        <v>85</v>
      </c>
      <c r="AW491" s="316" t="s">
        <v>40</v>
      </c>
      <c r="AX491" s="316" t="s">
        <v>25</v>
      </c>
      <c r="AY491" s="324" t="s">
        <v>150</v>
      </c>
    </row>
    <row r="492" spans="2:65" s="137" customFormat="1" ht="22.5" customHeight="1">
      <c r="B492" s="130"/>
      <c r="C492" s="302" t="s">
        <v>530</v>
      </c>
      <c r="D492" s="302" t="s">
        <v>152</v>
      </c>
      <c r="E492" s="303" t="s">
        <v>531</v>
      </c>
      <c r="F492" s="93" t="s">
        <v>532</v>
      </c>
      <c r="G492" s="304" t="s">
        <v>169</v>
      </c>
      <c r="H492" s="305">
        <v>2528.6</v>
      </c>
      <c r="I492" s="8"/>
      <c r="J492" s="306">
        <f>ROUND(I492*H492,2)</f>
        <v>0</v>
      </c>
      <c r="K492" s="93" t="s">
        <v>156</v>
      </c>
      <c r="L492" s="130"/>
      <c r="M492" s="307" t="s">
        <v>5</v>
      </c>
      <c r="N492" s="308" t="s">
        <v>48</v>
      </c>
      <c r="O492" s="131"/>
      <c r="P492" s="309">
        <f>O492*H492</f>
        <v>0</v>
      </c>
      <c r="Q492" s="309">
        <v>0</v>
      </c>
      <c r="R492" s="309">
        <f>Q492*H492</f>
        <v>0</v>
      </c>
      <c r="S492" s="309">
        <v>0</v>
      </c>
      <c r="T492" s="310">
        <f>S492*H492</f>
        <v>0</v>
      </c>
      <c r="AR492" s="109" t="s">
        <v>157</v>
      </c>
      <c r="AT492" s="109" t="s">
        <v>152</v>
      </c>
      <c r="AU492" s="109" t="s">
        <v>85</v>
      </c>
      <c r="AY492" s="109" t="s">
        <v>150</v>
      </c>
      <c r="BE492" s="311">
        <f>IF(N492="základní",J492,0)</f>
        <v>0</v>
      </c>
      <c r="BF492" s="311">
        <f>IF(N492="snížená",J492,0)</f>
        <v>0</v>
      </c>
      <c r="BG492" s="311">
        <f>IF(N492="zákl. přenesená",J492,0)</f>
        <v>0</v>
      </c>
      <c r="BH492" s="311">
        <f>IF(N492="sníž. přenesená",J492,0)</f>
        <v>0</v>
      </c>
      <c r="BI492" s="311">
        <f>IF(N492="nulová",J492,0)</f>
        <v>0</v>
      </c>
      <c r="BJ492" s="109" t="s">
        <v>25</v>
      </c>
      <c r="BK492" s="311">
        <f>ROUND(I492*H492,2)</f>
        <v>0</v>
      </c>
      <c r="BL492" s="109" t="s">
        <v>157</v>
      </c>
      <c r="BM492" s="109" t="s">
        <v>533</v>
      </c>
    </row>
    <row r="493" spans="2:65" s="137" customFormat="1" ht="96">
      <c r="B493" s="130"/>
      <c r="D493" s="312" t="s">
        <v>159</v>
      </c>
      <c r="F493" s="313" t="s">
        <v>534</v>
      </c>
      <c r="I493" s="9"/>
      <c r="L493" s="130"/>
      <c r="M493" s="314"/>
      <c r="N493" s="131"/>
      <c r="O493" s="131"/>
      <c r="P493" s="131"/>
      <c r="Q493" s="131"/>
      <c r="R493" s="131"/>
      <c r="S493" s="131"/>
      <c r="T493" s="179"/>
      <c r="AT493" s="109" t="s">
        <v>159</v>
      </c>
      <c r="AU493" s="109" t="s">
        <v>85</v>
      </c>
    </row>
    <row r="494" spans="2:65" s="316" customFormat="1">
      <c r="B494" s="315"/>
      <c r="D494" s="317" t="s">
        <v>161</v>
      </c>
      <c r="E494" s="318" t="s">
        <v>5</v>
      </c>
      <c r="F494" s="319" t="s">
        <v>535</v>
      </c>
      <c r="H494" s="320">
        <v>2528.6</v>
      </c>
      <c r="I494" s="10"/>
      <c r="L494" s="315"/>
      <c r="M494" s="321"/>
      <c r="N494" s="322"/>
      <c r="O494" s="322"/>
      <c r="P494" s="322"/>
      <c r="Q494" s="322"/>
      <c r="R494" s="322"/>
      <c r="S494" s="322"/>
      <c r="T494" s="323"/>
      <c r="AT494" s="324" t="s">
        <v>161</v>
      </c>
      <c r="AU494" s="324" t="s">
        <v>85</v>
      </c>
      <c r="AV494" s="316" t="s">
        <v>85</v>
      </c>
      <c r="AW494" s="316" t="s">
        <v>40</v>
      </c>
      <c r="AX494" s="316" t="s">
        <v>25</v>
      </c>
      <c r="AY494" s="324" t="s">
        <v>150</v>
      </c>
    </row>
    <row r="495" spans="2:65" s="137" customFormat="1" ht="22.5" customHeight="1">
      <c r="B495" s="130"/>
      <c r="C495" s="302" t="s">
        <v>536</v>
      </c>
      <c r="D495" s="302" t="s">
        <v>152</v>
      </c>
      <c r="E495" s="303" t="s">
        <v>537</v>
      </c>
      <c r="F495" s="93" t="s">
        <v>538</v>
      </c>
      <c r="G495" s="304" t="s">
        <v>169</v>
      </c>
      <c r="H495" s="305">
        <v>2528.6</v>
      </c>
      <c r="I495" s="8"/>
      <c r="J495" s="306">
        <f>ROUND(I495*H495,2)</f>
        <v>0</v>
      </c>
      <c r="K495" s="93" t="s">
        <v>156</v>
      </c>
      <c r="L495" s="130"/>
      <c r="M495" s="307" t="s">
        <v>5</v>
      </c>
      <c r="N495" s="308" t="s">
        <v>48</v>
      </c>
      <c r="O495" s="131"/>
      <c r="P495" s="309">
        <f>O495*H495</f>
        <v>0</v>
      </c>
      <c r="Q495" s="309">
        <v>0</v>
      </c>
      <c r="R495" s="309">
        <f>Q495*H495</f>
        <v>0</v>
      </c>
      <c r="S495" s="309">
        <v>0</v>
      </c>
      <c r="T495" s="310">
        <f>S495*H495</f>
        <v>0</v>
      </c>
      <c r="AR495" s="109" t="s">
        <v>157</v>
      </c>
      <c r="AT495" s="109" t="s">
        <v>152</v>
      </c>
      <c r="AU495" s="109" t="s">
        <v>85</v>
      </c>
      <c r="AY495" s="109" t="s">
        <v>150</v>
      </c>
      <c r="BE495" s="311">
        <f>IF(N495="základní",J495,0)</f>
        <v>0</v>
      </c>
      <c r="BF495" s="311">
        <f>IF(N495="snížená",J495,0)</f>
        <v>0</v>
      </c>
      <c r="BG495" s="311">
        <f>IF(N495="zákl. přenesená",J495,0)</f>
        <v>0</v>
      </c>
      <c r="BH495" s="311">
        <f>IF(N495="sníž. přenesená",J495,0)</f>
        <v>0</v>
      </c>
      <c r="BI495" s="311">
        <f>IF(N495="nulová",J495,0)</f>
        <v>0</v>
      </c>
      <c r="BJ495" s="109" t="s">
        <v>25</v>
      </c>
      <c r="BK495" s="311">
        <f>ROUND(I495*H495,2)</f>
        <v>0</v>
      </c>
      <c r="BL495" s="109" t="s">
        <v>157</v>
      </c>
      <c r="BM495" s="109" t="s">
        <v>539</v>
      </c>
    </row>
    <row r="496" spans="2:65" s="137" customFormat="1" ht="36">
      <c r="B496" s="130"/>
      <c r="D496" s="312" t="s">
        <v>159</v>
      </c>
      <c r="F496" s="313" t="s">
        <v>540</v>
      </c>
      <c r="I496" s="9"/>
      <c r="L496" s="130"/>
      <c r="M496" s="314"/>
      <c r="N496" s="131"/>
      <c r="O496" s="131"/>
      <c r="P496" s="131"/>
      <c r="Q496" s="131"/>
      <c r="R496" s="131"/>
      <c r="S496" s="131"/>
      <c r="T496" s="179"/>
      <c r="AT496" s="109" t="s">
        <v>159</v>
      </c>
      <c r="AU496" s="109" t="s">
        <v>85</v>
      </c>
    </row>
    <row r="497" spans="2:65" s="316" customFormat="1">
      <c r="B497" s="315"/>
      <c r="D497" s="317" t="s">
        <v>161</v>
      </c>
      <c r="E497" s="318" t="s">
        <v>5</v>
      </c>
      <c r="F497" s="319" t="s">
        <v>535</v>
      </c>
      <c r="H497" s="320">
        <v>2528.6</v>
      </c>
      <c r="I497" s="10"/>
      <c r="L497" s="315"/>
      <c r="M497" s="321"/>
      <c r="N497" s="322"/>
      <c r="O497" s="322"/>
      <c r="P497" s="322"/>
      <c r="Q497" s="322"/>
      <c r="R497" s="322"/>
      <c r="S497" s="322"/>
      <c r="T497" s="323"/>
      <c r="AT497" s="324" t="s">
        <v>161</v>
      </c>
      <c r="AU497" s="324" t="s">
        <v>85</v>
      </c>
      <c r="AV497" s="316" t="s">
        <v>85</v>
      </c>
      <c r="AW497" s="316" t="s">
        <v>40</v>
      </c>
      <c r="AX497" s="316" t="s">
        <v>25</v>
      </c>
      <c r="AY497" s="324" t="s">
        <v>150</v>
      </c>
    </row>
    <row r="498" spans="2:65" s="137" customFormat="1" ht="31.5" customHeight="1">
      <c r="B498" s="130"/>
      <c r="C498" s="302" t="s">
        <v>541</v>
      </c>
      <c r="D498" s="302" t="s">
        <v>152</v>
      </c>
      <c r="E498" s="303" t="s">
        <v>542</v>
      </c>
      <c r="F498" s="93" t="s">
        <v>543</v>
      </c>
      <c r="G498" s="304" t="s">
        <v>175</v>
      </c>
      <c r="H498" s="305">
        <v>1.28</v>
      </c>
      <c r="I498" s="8"/>
      <c r="J498" s="306">
        <f>ROUND(I498*H498,2)</f>
        <v>0</v>
      </c>
      <c r="K498" s="93" t="s">
        <v>156</v>
      </c>
      <c r="L498" s="130"/>
      <c r="M498" s="307" t="s">
        <v>5</v>
      </c>
      <c r="N498" s="308" t="s">
        <v>48</v>
      </c>
      <c r="O498" s="131"/>
      <c r="P498" s="309">
        <f>O498*H498</f>
        <v>0</v>
      </c>
      <c r="Q498" s="309">
        <v>0</v>
      </c>
      <c r="R498" s="309">
        <f>Q498*H498</f>
        <v>0</v>
      </c>
      <c r="S498" s="309">
        <v>0</v>
      </c>
      <c r="T498" s="310">
        <f>S498*H498</f>
        <v>0</v>
      </c>
      <c r="AR498" s="109" t="s">
        <v>157</v>
      </c>
      <c r="AT498" s="109" t="s">
        <v>152</v>
      </c>
      <c r="AU498" s="109" t="s">
        <v>85</v>
      </c>
      <c r="AY498" s="109" t="s">
        <v>150</v>
      </c>
      <c r="BE498" s="311">
        <f>IF(N498="základní",J498,0)</f>
        <v>0</v>
      </c>
      <c r="BF498" s="311">
        <f>IF(N498="snížená",J498,0)</f>
        <v>0</v>
      </c>
      <c r="BG498" s="311">
        <f>IF(N498="zákl. přenesená",J498,0)</f>
        <v>0</v>
      </c>
      <c r="BH498" s="311">
        <f>IF(N498="sníž. přenesená",J498,0)</f>
        <v>0</v>
      </c>
      <c r="BI498" s="311">
        <f>IF(N498="nulová",J498,0)</f>
        <v>0</v>
      </c>
      <c r="BJ498" s="109" t="s">
        <v>25</v>
      </c>
      <c r="BK498" s="311">
        <f>ROUND(I498*H498,2)</f>
        <v>0</v>
      </c>
      <c r="BL498" s="109" t="s">
        <v>157</v>
      </c>
      <c r="BM498" s="109" t="s">
        <v>544</v>
      </c>
    </row>
    <row r="499" spans="2:65" s="137" customFormat="1" ht="48">
      <c r="B499" s="130"/>
      <c r="D499" s="312" t="s">
        <v>159</v>
      </c>
      <c r="F499" s="313" t="s">
        <v>545</v>
      </c>
      <c r="I499" s="9"/>
      <c r="L499" s="130"/>
      <c r="M499" s="314"/>
      <c r="N499" s="131"/>
      <c r="O499" s="131"/>
      <c r="P499" s="131"/>
      <c r="Q499" s="131"/>
      <c r="R499" s="131"/>
      <c r="S499" s="131"/>
      <c r="T499" s="179"/>
      <c r="AT499" s="109" t="s">
        <v>159</v>
      </c>
      <c r="AU499" s="109" t="s">
        <v>85</v>
      </c>
    </row>
    <row r="500" spans="2:65" s="316" customFormat="1">
      <c r="B500" s="315"/>
      <c r="D500" s="317" t="s">
        <v>161</v>
      </c>
      <c r="E500" s="318" t="s">
        <v>5</v>
      </c>
      <c r="F500" s="319" t="s">
        <v>546</v>
      </c>
      <c r="H500" s="320">
        <v>1.28</v>
      </c>
      <c r="I500" s="10"/>
      <c r="L500" s="315"/>
      <c r="M500" s="321"/>
      <c r="N500" s="322"/>
      <c r="O500" s="322"/>
      <c r="P500" s="322"/>
      <c r="Q500" s="322"/>
      <c r="R500" s="322"/>
      <c r="S500" s="322"/>
      <c r="T500" s="323"/>
      <c r="AT500" s="324" t="s">
        <v>161</v>
      </c>
      <c r="AU500" s="324" t="s">
        <v>85</v>
      </c>
      <c r="AV500" s="316" t="s">
        <v>85</v>
      </c>
      <c r="AW500" s="316" t="s">
        <v>40</v>
      </c>
      <c r="AX500" s="316" t="s">
        <v>25</v>
      </c>
      <c r="AY500" s="324" t="s">
        <v>150</v>
      </c>
    </row>
    <row r="501" spans="2:65" s="137" customFormat="1" ht="22.5" customHeight="1">
      <c r="B501" s="130"/>
      <c r="C501" s="302" t="s">
        <v>547</v>
      </c>
      <c r="D501" s="302" t="s">
        <v>152</v>
      </c>
      <c r="E501" s="303" t="s">
        <v>548</v>
      </c>
      <c r="F501" s="93" t="s">
        <v>549</v>
      </c>
      <c r="G501" s="304" t="s">
        <v>401</v>
      </c>
      <c r="H501" s="305">
        <v>3</v>
      </c>
      <c r="I501" s="8"/>
      <c r="J501" s="306">
        <f>ROUND(I501*H501,2)</f>
        <v>0</v>
      </c>
      <c r="K501" s="93" t="s">
        <v>156</v>
      </c>
      <c r="L501" s="130"/>
      <c r="M501" s="307" t="s">
        <v>5</v>
      </c>
      <c r="N501" s="308" t="s">
        <v>48</v>
      </c>
      <c r="O501" s="131"/>
      <c r="P501" s="309">
        <f>O501*H501</f>
        <v>0</v>
      </c>
      <c r="Q501" s="309">
        <v>1.4239999999999999E-2</v>
      </c>
      <c r="R501" s="309">
        <f>Q501*H501</f>
        <v>4.2719999999999994E-2</v>
      </c>
      <c r="S501" s="309">
        <v>0</v>
      </c>
      <c r="T501" s="310">
        <f>S501*H501</f>
        <v>0</v>
      </c>
      <c r="AR501" s="109" t="s">
        <v>157</v>
      </c>
      <c r="AT501" s="109" t="s">
        <v>152</v>
      </c>
      <c r="AU501" s="109" t="s">
        <v>85</v>
      </c>
      <c r="AY501" s="109" t="s">
        <v>150</v>
      </c>
      <c r="BE501" s="311">
        <f>IF(N501="základní",J501,0)</f>
        <v>0</v>
      </c>
      <c r="BF501" s="311">
        <f>IF(N501="snížená",J501,0)</f>
        <v>0</v>
      </c>
      <c r="BG501" s="311">
        <f>IF(N501="zákl. přenesená",J501,0)</f>
        <v>0</v>
      </c>
      <c r="BH501" s="311">
        <f>IF(N501="sníž. přenesená",J501,0)</f>
        <v>0</v>
      </c>
      <c r="BI501" s="311">
        <f>IF(N501="nulová",J501,0)</f>
        <v>0</v>
      </c>
      <c r="BJ501" s="109" t="s">
        <v>25</v>
      </c>
      <c r="BK501" s="311">
        <f>ROUND(I501*H501,2)</f>
        <v>0</v>
      </c>
      <c r="BL501" s="109" t="s">
        <v>157</v>
      </c>
      <c r="BM501" s="109" t="s">
        <v>550</v>
      </c>
    </row>
    <row r="502" spans="2:65" s="137" customFormat="1" ht="36">
      <c r="B502" s="130"/>
      <c r="D502" s="312" t="s">
        <v>159</v>
      </c>
      <c r="F502" s="313" t="s">
        <v>551</v>
      </c>
      <c r="I502" s="9"/>
      <c r="L502" s="130"/>
      <c r="M502" s="314"/>
      <c r="N502" s="131"/>
      <c r="O502" s="131"/>
      <c r="P502" s="131"/>
      <c r="Q502" s="131"/>
      <c r="R502" s="131"/>
      <c r="S502" s="131"/>
      <c r="T502" s="179"/>
      <c r="AT502" s="109" t="s">
        <v>159</v>
      </c>
      <c r="AU502" s="109" t="s">
        <v>85</v>
      </c>
    </row>
    <row r="503" spans="2:65" s="316" customFormat="1">
      <c r="B503" s="315"/>
      <c r="D503" s="317" t="s">
        <v>161</v>
      </c>
      <c r="E503" s="318" t="s">
        <v>5</v>
      </c>
      <c r="F503" s="319" t="s">
        <v>481</v>
      </c>
      <c r="H503" s="320">
        <v>3</v>
      </c>
      <c r="I503" s="10"/>
      <c r="L503" s="315"/>
      <c r="M503" s="321"/>
      <c r="N503" s="322"/>
      <c r="O503" s="322"/>
      <c r="P503" s="322"/>
      <c r="Q503" s="322"/>
      <c r="R503" s="322"/>
      <c r="S503" s="322"/>
      <c r="T503" s="323"/>
      <c r="AT503" s="324" t="s">
        <v>161</v>
      </c>
      <c r="AU503" s="324" t="s">
        <v>85</v>
      </c>
      <c r="AV503" s="316" t="s">
        <v>85</v>
      </c>
      <c r="AW503" s="316" t="s">
        <v>40</v>
      </c>
      <c r="AX503" s="316" t="s">
        <v>25</v>
      </c>
      <c r="AY503" s="324" t="s">
        <v>150</v>
      </c>
    </row>
    <row r="504" spans="2:65" s="137" customFormat="1" ht="22.5" customHeight="1">
      <c r="B504" s="130"/>
      <c r="C504" s="339" t="s">
        <v>552</v>
      </c>
      <c r="D504" s="339" t="s">
        <v>337</v>
      </c>
      <c r="E504" s="340" t="s">
        <v>553</v>
      </c>
      <c r="F504" s="341" t="s">
        <v>554</v>
      </c>
      <c r="G504" s="342" t="s">
        <v>401</v>
      </c>
      <c r="H504" s="343">
        <v>3</v>
      </c>
      <c r="I504" s="12"/>
      <c r="J504" s="344">
        <f>ROUND(I504*H504,2)</f>
        <v>0</v>
      </c>
      <c r="K504" s="341" t="s">
        <v>156</v>
      </c>
      <c r="L504" s="345"/>
      <c r="M504" s="346" t="s">
        <v>5</v>
      </c>
      <c r="N504" s="347" t="s">
        <v>48</v>
      </c>
      <c r="O504" s="131"/>
      <c r="P504" s="309">
        <f>O504*H504</f>
        <v>0</v>
      </c>
      <c r="Q504" s="309">
        <v>1</v>
      </c>
      <c r="R504" s="309">
        <f>Q504*H504</f>
        <v>3</v>
      </c>
      <c r="S504" s="309">
        <v>0</v>
      </c>
      <c r="T504" s="310">
        <f>S504*H504</f>
        <v>0</v>
      </c>
      <c r="AR504" s="109" t="s">
        <v>341</v>
      </c>
      <c r="AT504" s="109" t="s">
        <v>337</v>
      </c>
      <c r="AU504" s="109" t="s">
        <v>85</v>
      </c>
      <c r="AY504" s="109" t="s">
        <v>150</v>
      </c>
      <c r="BE504" s="311">
        <f>IF(N504="základní",J504,0)</f>
        <v>0</v>
      </c>
      <c r="BF504" s="311">
        <f>IF(N504="snížená",J504,0)</f>
        <v>0</v>
      </c>
      <c r="BG504" s="311">
        <f>IF(N504="zákl. přenesená",J504,0)</f>
        <v>0</v>
      </c>
      <c r="BH504" s="311">
        <f>IF(N504="sníž. přenesená",J504,0)</f>
        <v>0</v>
      </c>
      <c r="BI504" s="311">
        <f>IF(N504="nulová",J504,0)</f>
        <v>0</v>
      </c>
      <c r="BJ504" s="109" t="s">
        <v>25</v>
      </c>
      <c r="BK504" s="311">
        <f>ROUND(I504*H504,2)</f>
        <v>0</v>
      </c>
      <c r="BL504" s="109" t="s">
        <v>341</v>
      </c>
      <c r="BM504" s="109" t="s">
        <v>555</v>
      </c>
    </row>
    <row r="505" spans="2:65" s="316" customFormat="1">
      <c r="B505" s="315"/>
      <c r="D505" s="317" t="s">
        <v>161</v>
      </c>
      <c r="E505" s="318" t="s">
        <v>5</v>
      </c>
      <c r="F505" s="319" t="s">
        <v>481</v>
      </c>
      <c r="H505" s="320">
        <v>3</v>
      </c>
      <c r="I505" s="10"/>
      <c r="L505" s="315"/>
      <c r="M505" s="321"/>
      <c r="N505" s="322"/>
      <c r="O505" s="322"/>
      <c r="P505" s="322"/>
      <c r="Q505" s="322"/>
      <c r="R505" s="322"/>
      <c r="S505" s="322"/>
      <c r="T505" s="323"/>
      <c r="AT505" s="324" t="s">
        <v>161</v>
      </c>
      <c r="AU505" s="324" t="s">
        <v>85</v>
      </c>
      <c r="AV505" s="316" t="s">
        <v>85</v>
      </c>
      <c r="AW505" s="316" t="s">
        <v>40</v>
      </c>
      <c r="AX505" s="316" t="s">
        <v>25</v>
      </c>
      <c r="AY505" s="324" t="s">
        <v>150</v>
      </c>
    </row>
    <row r="506" spans="2:65" s="137" customFormat="1" ht="22.5" customHeight="1">
      <c r="B506" s="130"/>
      <c r="C506" s="302" t="s">
        <v>556</v>
      </c>
      <c r="D506" s="302" t="s">
        <v>152</v>
      </c>
      <c r="E506" s="303" t="s">
        <v>557</v>
      </c>
      <c r="F506" s="93" t="s">
        <v>558</v>
      </c>
      <c r="G506" s="304" t="s">
        <v>401</v>
      </c>
      <c r="H506" s="305">
        <v>4</v>
      </c>
      <c r="I506" s="8"/>
      <c r="J506" s="306">
        <f>ROUND(I506*H506,2)</f>
        <v>0</v>
      </c>
      <c r="K506" s="93" t="s">
        <v>156</v>
      </c>
      <c r="L506" s="130"/>
      <c r="M506" s="307" t="s">
        <v>5</v>
      </c>
      <c r="N506" s="308" t="s">
        <v>48</v>
      </c>
      <c r="O506" s="131"/>
      <c r="P506" s="309">
        <f>O506*H506</f>
        <v>0</v>
      </c>
      <c r="Q506" s="309">
        <v>0.12303</v>
      </c>
      <c r="R506" s="309">
        <f>Q506*H506</f>
        <v>0.49212</v>
      </c>
      <c r="S506" s="309">
        <v>0</v>
      </c>
      <c r="T506" s="310">
        <f>S506*H506</f>
        <v>0</v>
      </c>
      <c r="AR506" s="109" t="s">
        <v>157</v>
      </c>
      <c r="AT506" s="109" t="s">
        <v>152</v>
      </c>
      <c r="AU506" s="109" t="s">
        <v>85</v>
      </c>
      <c r="AY506" s="109" t="s">
        <v>150</v>
      </c>
      <c r="BE506" s="311">
        <f>IF(N506="základní",J506,0)</f>
        <v>0</v>
      </c>
      <c r="BF506" s="311">
        <f>IF(N506="snížená",J506,0)</f>
        <v>0</v>
      </c>
      <c r="BG506" s="311">
        <f>IF(N506="zákl. přenesená",J506,0)</f>
        <v>0</v>
      </c>
      <c r="BH506" s="311">
        <f>IF(N506="sníž. přenesená",J506,0)</f>
        <v>0</v>
      </c>
      <c r="BI506" s="311">
        <f>IF(N506="nulová",J506,0)</f>
        <v>0</v>
      </c>
      <c r="BJ506" s="109" t="s">
        <v>25</v>
      </c>
      <c r="BK506" s="311">
        <f>ROUND(I506*H506,2)</f>
        <v>0</v>
      </c>
      <c r="BL506" s="109" t="s">
        <v>157</v>
      </c>
      <c r="BM506" s="109" t="s">
        <v>559</v>
      </c>
    </row>
    <row r="507" spans="2:65" s="137" customFormat="1" ht="48">
      <c r="B507" s="130"/>
      <c r="D507" s="312" t="s">
        <v>159</v>
      </c>
      <c r="F507" s="313" t="s">
        <v>560</v>
      </c>
      <c r="I507" s="9"/>
      <c r="L507" s="130"/>
      <c r="M507" s="314"/>
      <c r="N507" s="131"/>
      <c r="O507" s="131"/>
      <c r="P507" s="131"/>
      <c r="Q507" s="131"/>
      <c r="R507" s="131"/>
      <c r="S507" s="131"/>
      <c r="T507" s="179"/>
      <c r="AT507" s="109" t="s">
        <v>159</v>
      </c>
      <c r="AU507" s="109" t="s">
        <v>85</v>
      </c>
    </row>
    <row r="508" spans="2:65" s="316" customFormat="1">
      <c r="B508" s="315"/>
      <c r="D508" s="312" t="s">
        <v>161</v>
      </c>
      <c r="E508" s="324" t="s">
        <v>5</v>
      </c>
      <c r="F508" s="325" t="s">
        <v>481</v>
      </c>
      <c r="H508" s="326">
        <v>3</v>
      </c>
      <c r="I508" s="10"/>
      <c r="L508" s="315"/>
      <c r="M508" s="321"/>
      <c r="N508" s="322"/>
      <c r="O508" s="322"/>
      <c r="P508" s="322"/>
      <c r="Q508" s="322"/>
      <c r="R508" s="322"/>
      <c r="S508" s="322"/>
      <c r="T508" s="323"/>
      <c r="AT508" s="324" t="s">
        <v>161</v>
      </c>
      <c r="AU508" s="324" t="s">
        <v>85</v>
      </c>
      <c r="AV508" s="316" t="s">
        <v>85</v>
      </c>
      <c r="AW508" s="316" t="s">
        <v>40</v>
      </c>
      <c r="AX508" s="316" t="s">
        <v>77</v>
      </c>
      <c r="AY508" s="324" t="s">
        <v>150</v>
      </c>
    </row>
    <row r="509" spans="2:65" s="316" customFormat="1">
      <c r="B509" s="315"/>
      <c r="D509" s="312" t="s">
        <v>161</v>
      </c>
      <c r="E509" s="324" t="s">
        <v>5</v>
      </c>
      <c r="F509" s="325" t="s">
        <v>462</v>
      </c>
      <c r="H509" s="326">
        <v>1</v>
      </c>
      <c r="I509" s="10"/>
      <c r="L509" s="315"/>
      <c r="M509" s="321"/>
      <c r="N509" s="322"/>
      <c r="O509" s="322"/>
      <c r="P509" s="322"/>
      <c r="Q509" s="322"/>
      <c r="R509" s="322"/>
      <c r="S509" s="322"/>
      <c r="T509" s="323"/>
      <c r="AT509" s="324" t="s">
        <v>161</v>
      </c>
      <c r="AU509" s="324" t="s">
        <v>85</v>
      </c>
      <c r="AV509" s="316" t="s">
        <v>85</v>
      </c>
      <c r="AW509" s="316" t="s">
        <v>40</v>
      </c>
      <c r="AX509" s="316" t="s">
        <v>77</v>
      </c>
      <c r="AY509" s="324" t="s">
        <v>150</v>
      </c>
    </row>
    <row r="510" spans="2:65" s="328" customFormat="1">
      <c r="B510" s="327"/>
      <c r="D510" s="317" t="s">
        <v>161</v>
      </c>
      <c r="E510" s="336" t="s">
        <v>5</v>
      </c>
      <c r="F510" s="337" t="s">
        <v>352</v>
      </c>
      <c r="H510" s="338">
        <v>4</v>
      </c>
      <c r="I510" s="11"/>
      <c r="L510" s="327"/>
      <c r="M510" s="332"/>
      <c r="N510" s="333"/>
      <c r="O510" s="333"/>
      <c r="P510" s="333"/>
      <c r="Q510" s="333"/>
      <c r="R510" s="333"/>
      <c r="S510" s="333"/>
      <c r="T510" s="334"/>
      <c r="AT510" s="335" t="s">
        <v>161</v>
      </c>
      <c r="AU510" s="335" t="s">
        <v>85</v>
      </c>
      <c r="AV510" s="328" t="s">
        <v>157</v>
      </c>
      <c r="AW510" s="328" t="s">
        <v>40</v>
      </c>
      <c r="AX510" s="328" t="s">
        <v>25</v>
      </c>
      <c r="AY510" s="335" t="s">
        <v>150</v>
      </c>
    </row>
    <row r="511" spans="2:65" s="137" customFormat="1" ht="22.5" customHeight="1">
      <c r="B511" s="130"/>
      <c r="C511" s="339" t="s">
        <v>561</v>
      </c>
      <c r="D511" s="339" t="s">
        <v>337</v>
      </c>
      <c r="E511" s="340" t="s">
        <v>562</v>
      </c>
      <c r="F511" s="341" t="s">
        <v>563</v>
      </c>
      <c r="G511" s="342" t="s">
        <v>401</v>
      </c>
      <c r="H511" s="343">
        <v>4</v>
      </c>
      <c r="I511" s="12"/>
      <c r="J511" s="344">
        <f>ROUND(I511*H511,2)</f>
        <v>0</v>
      </c>
      <c r="K511" s="341" t="s">
        <v>156</v>
      </c>
      <c r="L511" s="345"/>
      <c r="M511" s="346" t="s">
        <v>5</v>
      </c>
      <c r="N511" s="347" t="s">
        <v>48</v>
      </c>
      <c r="O511" s="131"/>
      <c r="P511" s="309">
        <f>O511*H511</f>
        <v>0</v>
      </c>
      <c r="Q511" s="309">
        <v>1.3299999999999999E-2</v>
      </c>
      <c r="R511" s="309">
        <f>Q511*H511</f>
        <v>5.3199999999999997E-2</v>
      </c>
      <c r="S511" s="309">
        <v>0</v>
      </c>
      <c r="T511" s="310">
        <f>S511*H511</f>
        <v>0</v>
      </c>
      <c r="AR511" s="109" t="s">
        <v>341</v>
      </c>
      <c r="AT511" s="109" t="s">
        <v>337</v>
      </c>
      <c r="AU511" s="109" t="s">
        <v>85</v>
      </c>
      <c r="AY511" s="109" t="s">
        <v>150</v>
      </c>
      <c r="BE511" s="311">
        <f>IF(N511="základní",J511,0)</f>
        <v>0</v>
      </c>
      <c r="BF511" s="311">
        <f>IF(N511="snížená",J511,0)</f>
        <v>0</v>
      </c>
      <c r="BG511" s="311">
        <f>IF(N511="zákl. přenesená",J511,0)</f>
        <v>0</v>
      </c>
      <c r="BH511" s="311">
        <f>IF(N511="sníž. přenesená",J511,0)</f>
        <v>0</v>
      </c>
      <c r="BI511" s="311">
        <f>IF(N511="nulová",J511,0)</f>
        <v>0</v>
      </c>
      <c r="BJ511" s="109" t="s">
        <v>25</v>
      </c>
      <c r="BK511" s="311">
        <f>ROUND(I511*H511,2)</f>
        <v>0</v>
      </c>
      <c r="BL511" s="109" t="s">
        <v>341</v>
      </c>
      <c r="BM511" s="109" t="s">
        <v>564</v>
      </c>
    </row>
    <row r="512" spans="2:65" s="316" customFormat="1">
      <c r="B512" s="315"/>
      <c r="D512" s="312" t="s">
        <v>161</v>
      </c>
      <c r="E512" s="324" t="s">
        <v>5</v>
      </c>
      <c r="F512" s="325" t="s">
        <v>481</v>
      </c>
      <c r="H512" s="326">
        <v>3</v>
      </c>
      <c r="I512" s="10"/>
      <c r="L512" s="315"/>
      <c r="M512" s="321"/>
      <c r="N512" s="322"/>
      <c r="O512" s="322"/>
      <c r="P512" s="322"/>
      <c r="Q512" s="322"/>
      <c r="R512" s="322"/>
      <c r="S512" s="322"/>
      <c r="T512" s="323"/>
      <c r="AT512" s="324" t="s">
        <v>161</v>
      </c>
      <c r="AU512" s="324" t="s">
        <v>85</v>
      </c>
      <c r="AV512" s="316" t="s">
        <v>85</v>
      </c>
      <c r="AW512" s="316" t="s">
        <v>40</v>
      </c>
      <c r="AX512" s="316" t="s">
        <v>77</v>
      </c>
      <c r="AY512" s="324" t="s">
        <v>150</v>
      </c>
    </row>
    <row r="513" spans="2:65" s="316" customFormat="1">
      <c r="B513" s="315"/>
      <c r="D513" s="312" t="s">
        <v>161</v>
      </c>
      <c r="E513" s="324" t="s">
        <v>5</v>
      </c>
      <c r="F513" s="325" t="s">
        <v>462</v>
      </c>
      <c r="H513" s="326">
        <v>1</v>
      </c>
      <c r="I513" s="10"/>
      <c r="L513" s="315"/>
      <c r="M513" s="321"/>
      <c r="N513" s="322"/>
      <c r="O513" s="322"/>
      <c r="P513" s="322"/>
      <c r="Q513" s="322"/>
      <c r="R513" s="322"/>
      <c r="S513" s="322"/>
      <c r="T513" s="323"/>
      <c r="AT513" s="324" t="s">
        <v>161</v>
      </c>
      <c r="AU513" s="324" t="s">
        <v>85</v>
      </c>
      <c r="AV513" s="316" t="s">
        <v>85</v>
      </c>
      <c r="AW513" s="316" t="s">
        <v>40</v>
      </c>
      <c r="AX513" s="316" t="s">
        <v>77</v>
      </c>
      <c r="AY513" s="324" t="s">
        <v>150</v>
      </c>
    </row>
    <row r="514" spans="2:65" s="328" customFormat="1">
      <c r="B514" s="327"/>
      <c r="D514" s="317" t="s">
        <v>161</v>
      </c>
      <c r="E514" s="336" t="s">
        <v>5</v>
      </c>
      <c r="F514" s="337" t="s">
        <v>352</v>
      </c>
      <c r="H514" s="338">
        <v>4</v>
      </c>
      <c r="I514" s="11"/>
      <c r="L514" s="327"/>
      <c r="M514" s="332"/>
      <c r="N514" s="333"/>
      <c r="O514" s="333"/>
      <c r="P514" s="333"/>
      <c r="Q514" s="333"/>
      <c r="R514" s="333"/>
      <c r="S514" s="333"/>
      <c r="T514" s="334"/>
      <c r="AT514" s="335" t="s">
        <v>161</v>
      </c>
      <c r="AU514" s="335" t="s">
        <v>85</v>
      </c>
      <c r="AV514" s="328" t="s">
        <v>157</v>
      </c>
      <c r="AW514" s="328" t="s">
        <v>40</v>
      </c>
      <c r="AX514" s="328" t="s">
        <v>25</v>
      </c>
      <c r="AY514" s="335" t="s">
        <v>150</v>
      </c>
    </row>
    <row r="515" spans="2:65" s="137" customFormat="1" ht="22.5" customHeight="1">
      <c r="B515" s="130"/>
      <c r="C515" s="302" t="s">
        <v>565</v>
      </c>
      <c r="D515" s="302" t="s">
        <v>152</v>
      </c>
      <c r="E515" s="303" t="s">
        <v>566</v>
      </c>
      <c r="F515" s="93" t="s">
        <v>567</v>
      </c>
      <c r="G515" s="304" t="s">
        <v>401</v>
      </c>
      <c r="H515" s="305">
        <v>1</v>
      </c>
      <c r="I515" s="8"/>
      <c r="J515" s="306">
        <f>ROUND(I515*H515,2)</f>
        <v>0</v>
      </c>
      <c r="K515" s="93" t="s">
        <v>5</v>
      </c>
      <c r="L515" s="130"/>
      <c r="M515" s="307" t="s">
        <v>5</v>
      </c>
      <c r="N515" s="308" t="s">
        <v>48</v>
      </c>
      <c r="O515" s="131"/>
      <c r="P515" s="309">
        <f>O515*H515</f>
        <v>0</v>
      </c>
      <c r="Q515" s="309">
        <v>0</v>
      </c>
      <c r="R515" s="309">
        <f>Q515*H515</f>
        <v>0</v>
      </c>
      <c r="S515" s="309">
        <v>0</v>
      </c>
      <c r="T515" s="310">
        <f>S515*H515</f>
        <v>0</v>
      </c>
      <c r="AR515" s="109" t="s">
        <v>157</v>
      </c>
      <c r="AT515" s="109" t="s">
        <v>152</v>
      </c>
      <c r="AU515" s="109" t="s">
        <v>85</v>
      </c>
      <c r="AY515" s="109" t="s">
        <v>150</v>
      </c>
      <c r="BE515" s="311">
        <f>IF(N515="základní",J515,0)</f>
        <v>0</v>
      </c>
      <c r="BF515" s="311">
        <f>IF(N515="snížená",J515,0)</f>
        <v>0</v>
      </c>
      <c r="BG515" s="311">
        <f>IF(N515="zákl. přenesená",J515,0)</f>
        <v>0</v>
      </c>
      <c r="BH515" s="311">
        <f>IF(N515="sníž. přenesená",J515,0)</f>
        <v>0</v>
      </c>
      <c r="BI515" s="311">
        <f>IF(N515="nulová",J515,0)</f>
        <v>0</v>
      </c>
      <c r="BJ515" s="109" t="s">
        <v>25</v>
      </c>
      <c r="BK515" s="311">
        <f>ROUND(I515*H515,2)</f>
        <v>0</v>
      </c>
      <c r="BL515" s="109" t="s">
        <v>157</v>
      </c>
      <c r="BM515" s="109" t="s">
        <v>568</v>
      </c>
    </row>
    <row r="516" spans="2:65" s="316" customFormat="1">
      <c r="B516" s="315"/>
      <c r="D516" s="317" t="s">
        <v>161</v>
      </c>
      <c r="E516" s="318" t="s">
        <v>5</v>
      </c>
      <c r="F516" s="319" t="s">
        <v>569</v>
      </c>
      <c r="H516" s="320">
        <v>1</v>
      </c>
      <c r="I516" s="10"/>
      <c r="L516" s="315"/>
      <c r="M516" s="321"/>
      <c r="N516" s="322"/>
      <c r="O516" s="322"/>
      <c r="P516" s="322"/>
      <c r="Q516" s="322"/>
      <c r="R516" s="322"/>
      <c r="S516" s="322"/>
      <c r="T516" s="323"/>
      <c r="AT516" s="324" t="s">
        <v>161</v>
      </c>
      <c r="AU516" s="324" t="s">
        <v>85</v>
      </c>
      <c r="AV516" s="316" t="s">
        <v>85</v>
      </c>
      <c r="AW516" s="316" t="s">
        <v>40</v>
      </c>
      <c r="AX516" s="316" t="s">
        <v>25</v>
      </c>
      <c r="AY516" s="324" t="s">
        <v>150</v>
      </c>
    </row>
    <row r="517" spans="2:65" s="137" customFormat="1" ht="22.5" customHeight="1">
      <c r="B517" s="130"/>
      <c r="C517" s="302" t="s">
        <v>570</v>
      </c>
      <c r="D517" s="302" t="s">
        <v>152</v>
      </c>
      <c r="E517" s="303" t="s">
        <v>571</v>
      </c>
      <c r="F517" s="93" t="s">
        <v>572</v>
      </c>
      <c r="G517" s="304" t="s">
        <v>401</v>
      </c>
      <c r="H517" s="305">
        <v>1</v>
      </c>
      <c r="I517" s="8"/>
      <c r="J517" s="306">
        <f>ROUND(I517*H517,2)</f>
        <v>0</v>
      </c>
      <c r="K517" s="93" t="s">
        <v>5</v>
      </c>
      <c r="L517" s="130"/>
      <c r="M517" s="307" t="s">
        <v>5</v>
      </c>
      <c r="N517" s="308" t="s">
        <v>48</v>
      </c>
      <c r="O517" s="131"/>
      <c r="P517" s="309">
        <f>O517*H517</f>
        <v>0</v>
      </c>
      <c r="Q517" s="309">
        <v>0</v>
      </c>
      <c r="R517" s="309">
        <f>Q517*H517</f>
        <v>0</v>
      </c>
      <c r="S517" s="309">
        <v>0</v>
      </c>
      <c r="T517" s="310">
        <f>S517*H517</f>
        <v>0</v>
      </c>
      <c r="AR517" s="109" t="s">
        <v>157</v>
      </c>
      <c r="AT517" s="109" t="s">
        <v>152</v>
      </c>
      <c r="AU517" s="109" t="s">
        <v>85</v>
      </c>
      <c r="AY517" s="109" t="s">
        <v>150</v>
      </c>
      <c r="BE517" s="311">
        <f>IF(N517="základní",J517,0)</f>
        <v>0</v>
      </c>
      <c r="BF517" s="311">
        <f>IF(N517="snížená",J517,0)</f>
        <v>0</v>
      </c>
      <c r="BG517" s="311">
        <f>IF(N517="zákl. přenesená",J517,0)</f>
        <v>0</v>
      </c>
      <c r="BH517" s="311">
        <f>IF(N517="sníž. přenesená",J517,0)</f>
        <v>0</v>
      </c>
      <c r="BI517" s="311">
        <f>IF(N517="nulová",J517,0)</f>
        <v>0</v>
      </c>
      <c r="BJ517" s="109" t="s">
        <v>25</v>
      </c>
      <c r="BK517" s="311">
        <f>ROUND(I517*H517,2)</f>
        <v>0</v>
      </c>
      <c r="BL517" s="109" t="s">
        <v>157</v>
      </c>
      <c r="BM517" s="109" t="s">
        <v>573</v>
      </c>
    </row>
    <row r="518" spans="2:65" s="316" customFormat="1">
      <c r="B518" s="315"/>
      <c r="D518" s="317" t="s">
        <v>161</v>
      </c>
      <c r="E518" s="318" t="s">
        <v>5</v>
      </c>
      <c r="F518" s="319" t="s">
        <v>569</v>
      </c>
      <c r="H518" s="320">
        <v>1</v>
      </c>
      <c r="I518" s="10"/>
      <c r="L518" s="315"/>
      <c r="M518" s="321"/>
      <c r="N518" s="322"/>
      <c r="O518" s="322"/>
      <c r="P518" s="322"/>
      <c r="Q518" s="322"/>
      <c r="R518" s="322"/>
      <c r="S518" s="322"/>
      <c r="T518" s="323"/>
      <c r="AT518" s="324" t="s">
        <v>161</v>
      </c>
      <c r="AU518" s="324" t="s">
        <v>85</v>
      </c>
      <c r="AV518" s="316" t="s">
        <v>85</v>
      </c>
      <c r="AW518" s="316" t="s">
        <v>40</v>
      </c>
      <c r="AX518" s="316" t="s">
        <v>25</v>
      </c>
      <c r="AY518" s="324" t="s">
        <v>150</v>
      </c>
    </row>
    <row r="519" spans="2:65" s="137" customFormat="1" ht="22.5" customHeight="1">
      <c r="B519" s="130"/>
      <c r="C519" s="302" t="s">
        <v>574</v>
      </c>
      <c r="D519" s="302" t="s">
        <v>152</v>
      </c>
      <c r="E519" s="303" t="s">
        <v>575</v>
      </c>
      <c r="F519" s="93" t="s">
        <v>576</v>
      </c>
      <c r="G519" s="304" t="s">
        <v>401</v>
      </c>
      <c r="H519" s="305">
        <v>1</v>
      </c>
      <c r="I519" s="8"/>
      <c r="J519" s="306">
        <f>ROUND(I519*H519,2)</f>
        <v>0</v>
      </c>
      <c r="K519" s="93" t="s">
        <v>5</v>
      </c>
      <c r="L519" s="130"/>
      <c r="M519" s="307" t="s">
        <v>5</v>
      </c>
      <c r="N519" s="308" t="s">
        <v>48</v>
      </c>
      <c r="O519" s="131"/>
      <c r="P519" s="309">
        <f>O519*H519</f>
        <v>0</v>
      </c>
      <c r="Q519" s="309">
        <v>0</v>
      </c>
      <c r="R519" s="309">
        <f>Q519*H519</f>
        <v>0</v>
      </c>
      <c r="S519" s="309">
        <v>0</v>
      </c>
      <c r="T519" s="310">
        <f>S519*H519</f>
        <v>0</v>
      </c>
      <c r="AR519" s="109" t="s">
        <v>157</v>
      </c>
      <c r="AT519" s="109" t="s">
        <v>152</v>
      </c>
      <c r="AU519" s="109" t="s">
        <v>85</v>
      </c>
      <c r="AY519" s="109" t="s">
        <v>150</v>
      </c>
      <c r="BE519" s="311">
        <f>IF(N519="základní",J519,0)</f>
        <v>0</v>
      </c>
      <c r="BF519" s="311">
        <f>IF(N519="snížená",J519,0)</f>
        <v>0</v>
      </c>
      <c r="BG519" s="311">
        <f>IF(N519="zákl. přenesená",J519,0)</f>
        <v>0</v>
      </c>
      <c r="BH519" s="311">
        <f>IF(N519="sníž. přenesená",J519,0)</f>
        <v>0</v>
      </c>
      <c r="BI519" s="311">
        <f>IF(N519="nulová",J519,0)</f>
        <v>0</v>
      </c>
      <c r="BJ519" s="109" t="s">
        <v>25</v>
      </c>
      <c r="BK519" s="311">
        <f>ROUND(I519*H519,2)</f>
        <v>0</v>
      </c>
      <c r="BL519" s="109" t="s">
        <v>157</v>
      </c>
      <c r="BM519" s="109" t="s">
        <v>577</v>
      </c>
    </row>
    <row r="520" spans="2:65" s="316" customFormat="1">
      <c r="B520" s="315"/>
      <c r="D520" s="317" t="s">
        <v>161</v>
      </c>
      <c r="E520" s="318" t="s">
        <v>5</v>
      </c>
      <c r="F520" s="319" t="s">
        <v>424</v>
      </c>
      <c r="H520" s="320">
        <v>1</v>
      </c>
      <c r="I520" s="10"/>
      <c r="L520" s="315"/>
      <c r="M520" s="321"/>
      <c r="N520" s="322"/>
      <c r="O520" s="322"/>
      <c r="P520" s="322"/>
      <c r="Q520" s="322"/>
      <c r="R520" s="322"/>
      <c r="S520" s="322"/>
      <c r="T520" s="323"/>
      <c r="AT520" s="324" t="s">
        <v>161</v>
      </c>
      <c r="AU520" s="324" t="s">
        <v>85</v>
      </c>
      <c r="AV520" s="316" t="s">
        <v>85</v>
      </c>
      <c r="AW520" s="316" t="s">
        <v>40</v>
      </c>
      <c r="AX520" s="316" t="s">
        <v>25</v>
      </c>
      <c r="AY520" s="324" t="s">
        <v>150</v>
      </c>
    </row>
    <row r="521" spans="2:65" s="137" customFormat="1" ht="31.5" customHeight="1">
      <c r="B521" s="130"/>
      <c r="C521" s="302" t="s">
        <v>578</v>
      </c>
      <c r="D521" s="302" t="s">
        <v>152</v>
      </c>
      <c r="E521" s="303" t="s">
        <v>579</v>
      </c>
      <c r="F521" s="93" t="s">
        <v>580</v>
      </c>
      <c r="G521" s="304" t="s">
        <v>401</v>
      </c>
      <c r="H521" s="305">
        <v>3</v>
      </c>
      <c r="I521" s="8"/>
      <c r="J521" s="306">
        <f>ROUND(I521*H521,2)</f>
        <v>0</v>
      </c>
      <c r="K521" s="93" t="s">
        <v>156</v>
      </c>
      <c r="L521" s="130"/>
      <c r="M521" s="307" t="s">
        <v>5</v>
      </c>
      <c r="N521" s="308" t="s">
        <v>48</v>
      </c>
      <c r="O521" s="131"/>
      <c r="P521" s="309">
        <f>O521*H521</f>
        <v>0</v>
      </c>
      <c r="Q521" s="309">
        <v>1.6000000000000001E-4</v>
      </c>
      <c r="R521" s="309">
        <f>Q521*H521</f>
        <v>4.8000000000000007E-4</v>
      </c>
      <c r="S521" s="309">
        <v>0</v>
      </c>
      <c r="T521" s="310">
        <f>S521*H521</f>
        <v>0</v>
      </c>
      <c r="AR521" s="109" t="s">
        <v>157</v>
      </c>
      <c r="AT521" s="109" t="s">
        <v>152</v>
      </c>
      <c r="AU521" s="109" t="s">
        <v>85</v>
      </c>
      <c r="AY521" s="109" t="s">
        <v>150</v>
      </c>
      <c r="BE521" s="311">
        <f>IF(N521="základní",J521,0)</f>
        <v>0</v>
      </c>
      <c r="BF521" s="311">
        <f>IF(N521="snížená",J521,0)</f>
        <v>0</v>
      </c>
      <c r="BG521" s="311">
        <f>IF(N521="zákl. přenesená",J521,0)</f>
        <v>0</v>
      </c>
      <c r="BH521" s="311">
        <f>IF(N521="sníž. přenesená",J521,0)</f>
        <v>0</v>
      </c>
      <c r="BI521" s="311">
        <f>IF(N521="nulová",J521,0)</f>
        <v>0</v>
      </c>
      <c r="BJ521" s="109" t="s">
        <v>25</v>
      </c>
      <c r="BK521" s="311">
        <f>ROUND(I521*H521,2)</f>
        <v>0</v>
      </c>
      <c r="BL521" s="109" t="s">
        <v>157</v>
      </c>
      <c r="BM521" s="109" t="s">
        <v>581</v>
      </c>
    </row>
    <row r="522" spans="2:65" s="137" customFormat="1" ht="60">
      <c r="B522" s="130"/>
      <c r="D522" s="312" t="s">
        <v>159</v>
      </c>
      <c r="F522" s="313" t="s">
        <v>582</v>
      </c>
      <c r="I522" s="9"/>
      <c r="L522" s="130"/>
      <c r="M522" s="314"/>
      <c r="N522" s="131"/>
      <c r="O522" s="131"/>
      <c r="P522" s="131"/>
      <c r="Q522" s="131"/>
      <c r="R522" s="131"/>
      <c r="S522" s="131"/>
      <c r="T522" s="179"/>
      <c r="AT522" s="109" t="s">
        <v>159</v>
      </c>
      <c r="AU522" s="109" t="s">
        <v>85</v>
      </c>
    </row>
    <row r="523" spans="2:65" s="316" customFormat="1">
      <c r="B523" s="315"/>
      <c r="D523" s="317" t="s">
        <v>161</v>
      </c>
      <c r="E523" s="318" t="s">
        <v>5</v>
      </c>
      <c r="F523" s="319" t="s">
        <v>583</v>
      </c>
      <c r="H523" s="320">
        <v>3</v>
      </c>
      <c r="I523" s="10"/>
      <c r="L523" s="315"/>
      <c r="M523" s="321"/>
      <c r="N523" s="322"/>
      <c r="O523" s="322"/>
      <c r="P523" s="322"/>
      <c r="Q523" s="322"/>
      <c r="R523" s="322"/>
      <c r="S523" s="322"/>
      <c r="T523" s="323"/>
      <c r="AT523" s="324" t="s">
        <v>161</v>
      </c>
      <c r="AU523" s="324" t="s">
        <v>85</v>
      </c>
      <c r="AV523" s="316" t="s">
        <v>85</v>
      </c>
      <c r="AW523" s="316" t="s">
        <v>40</v>
      </c>
      <c r="AX523" s="316" t="s">
        <v>25</v>
      </c>
      <c r="AY523" s="324" t="s">
        <v>150</v>
      </c>
    </row>
    <row r="524" spans="2:65" s="137" customFormat="1" ht="22.5" customHeight="1">
      <c r="B524" s="130"/>
      <c r="C524" s="302" t="s">
        <v>584</v>
      </c>
      <c r="D524" s="302" t="s">
        <v>152</v>
      </c>
      <c r="E524" s="303" t="s">
        <v>585</v>
      </c>
      <c r="F524" s="93" t="s">
        <v>586</v>
      </c>
      <c r="G524" s="304" t="s">
        <v>169</v>
      </c>
      <c r="H524" s="305">
        <v>2517.8000000000002</v>
      </c>
      <c r="I524" s="8"/>
      <c r="J524" s="306">
        <f>ROUND(I524*H524,2)</f>
        <v>0</v>
      </c>
      <c r="K524" s="93" t="s">
        <v>156</v>
      </c>
      <c r="L524" s="130"/>
      <c r="M524" s="307" t="s">
        <v>5</v>
      </c>
      <c r="N524" s="308" t="s">
        <v>48</v>
      </c>
      <c r="O524" s="131"/>
      <c r="P524" s="309">
        <f>O524*H524</f>
        <v>0</v>
      </c>
      <c r="Q524" s="309">
        <v>1.9000000000000001E-4</v>
      </c>
      <c r="R524" s="309">
        <f>Q524*H524</f>
        <v>0.47838200000000008</v>
      </c>
      <c r="S524" s="309">
        <v>0</v>
      </c>
      <c r="T524" s="310">
        <f>S524*H524</f>
        <v>0</v>
      </c>
      <c r="AR524" s="109" t="s">
        <v>157</v>
      </c>
      <c r="AT524" s="109" t="s">
        <v>152</v>
      </c>
      <c r="AU524" s="109" t="s">
        <v>85</v>
      </c>
      <c r="AY524" s="109" t="s">
        <v>150</v>
      </c>
      <c r="BE524" s="311">
        <f>IF(N524="základní",J524,0)</f>
        <v>0</v>
      </c>
      <c r="BF524" s="311">
        <f>IF(N524="snížená",J524,0)</f>
        <v>0</v>
      </c>
      <c r="BG524" s="311">
        <f>IF(N524="zákl. přenesená",J524,0)</f>
        <v>0</v>
      </c>
      <c r="BH524" s="311">
        <f>IF(N524="sníž. přenesená",J524,0)</f>
        <v>0</v>
      </c>
      <c r="BI524" s="311">
        <f>IF(N524="nulová",J524,0)</f>
        <v>0</v>
      </c>
      <c r="BJ524" s="109" t="s">
        <v>25</v>
      </c>
      <c r="BK524" s="311">
        <f>ROUND(I524*H524,2)</f>
        <v>0</v>
      </c>
      <c r="BL524" s="109" t="s">
        <v>157</v>
      </c>
      <c r="BM524" s="109" t="s">
        <v>587</v>
      </c>
    </row>
    <row r="525" spans="2:65" s="316" customFormat="1">
      <c r="B525" s="315"/>
      <c r="D525" s="317" t="s">
        <v>161</v>
      </c>
      <c r="E525" s="318" t="s">
        <v>5</v>
      </c>
      <c r="F525" s="319" t="s">
        <v>588</v>
      </c>
      <c r="H525" s="320">
        <v>2517.8000000000002</v>
      </c>
      <c r="I525" s="10"/>
      <c r="L525" s="315"/>
      <c r="M525" s="321"/>
      <c r="N525" s="322"/>
      <c r="O525" s="322"/>
      <c r="P525" s="322"/>
      <c r="Q525" s="322"/>
      <c r="R525" s="322"/>
      <c r="S525" s="322"/>
      <c r="T525" s="323"/>
      <c r="AT525" s="324" t="s">
        <v>161</v>
      </c>
      <c r="AU525" s="324" t="s">
        <v>85</v>
      </c>
      <c r="AV525" s="316" t="s">
        <v>85</v>
      </c>
      <c r="AW525" s="316" t="s">
        <v>40</v>
      </c>
      <c r="AX525" s="316" t="s">
        <v>25</v>
      </c>
      <c r="AY525" s="324" t="s">
        <v>150</v>
      </c>
    </row>
    <row r="526" spans="2:65" s="137" customFormat="1" ht="22.5" customHeight="1">
      <c r="B526" s="130"/>
      <c r="C526" s="302" t="s">
        <v>589</v>
      </c>
      <c r="D526" s="302" t="s">
        <v>152</v>
      </c>
      <c r="E526" s="303" t="s">
        <v>590</v>
      </c>
      <c r="F526" s="93" t="s">
        <v>591</v>
      </c>
      <c r="G526" s="304" t="s">
        <v>169</v>
      </c>
      <c r="H526" s="305">
        <v>2517.8000000000002</v>
      </c>
      <c r="I526" s="8"/>
      <c r="J526" s="306">
        <f>ROUND(I526*H526,2)</f>
        <v>0</v>
      </c>
      <c r="K526" s="93" t="s">
        <v>156</v>
      </c>
      <c r="L526" s="130"/>
      <c r="M526" s="307" t="s">
        <v>5</v>
      </c>
      <c r="N526" s="308" t="s">
        <v>48</v>
      </c>
      <c r="O526" s="131"/>
      <c r="P526" s="309">
        <f>O526*H526</f>
        <v>0</v>
      </c>
      <c r="Q526" s="309">
        <v>6.9999999999999994E-5</v>
      </c>
      <c r="R526" s="309">
        <f>Q526*H526</f>
        <v>0.17624599999999999</v>
      </c>
      <c r="S526" s="309">
        <v>0</v>
      </c>
      <c r="T526" s="310">
        <f>S526*H526</f>
        <v>0</v>
      </c>
      <c r="AR526" s="109" t="s">
        <v>157</v>
      </c>
      <c r="AT526" s="109" t="s">
        <v>152</v>
      </c>
      <c r="AU526" s="109" t="s">
        <v>85</v>
      </c>
      <c r="AY526" s="109" t="s">
        <v>150</v>
      </c>
      <c r="BE526" s="311">
        <f>IF(N526="základní",J526,0)</f>
        <v>0</v>
      </c>
      <c r="BF526" s="311">
        <f>IF(N526="snížená",J526,0)</f>
        <v>0</v>
      </c>
      <c r="BG526" s="311">
        <f>IF(N526="zákl. přenesená",J526,0)</f>
        <v>0</v>
      </c>
      <c r="BH526" s="311">
        <f>IF(N526="sníž. přenesená",J526,0)</f>
        <v>0</v>
      </c>
      <c r="BI526" s="311">
        <f>IF(N526="nulová",J526,0)</f>
        <v>0</v>
      </c>
      <c r="BJ526" s="109" t="s">
        <v>25</v>
      </c>
      <c r="BK526" s="311">
        <f>ROUND(I526*H526,2)</f>
        <v>0</v>
      </c>
      <c r="BL526" s="109" t="s">
        <v>157</v>
      </c>
      <c r="BM526" s="109" t="s">
        <v>592</v>
      </c>
    </row>
    <row r="527" spans="2:65" s="316" customFormat="1">
      <c r="B527" s="315"/>
      <c r="D527" s="317" t="s">
        <v>161</v>
      </c>
      <c r="E527" s="318" t="s">
        <v>5</v>
      </c>
      <c r="F527" s="319" t="s">
        <v>593</v>
      </c>
      <c r="H527" s="320">
        <v>2517.8000000000002</v>
      </c>
      <c r="I527" s="10"/>
      <c r="L527" s="315"/>
      <c r="M527" s="321"/>
      <c r="N527" s="322"/>
      <c r="O527" s="322"/>
      <c r="P527" s="322"/>
      <c r="Q527" s="322"/>
      <c r="R527" s="322"/>
      <c r="S527" s="322"/>
      <c r="T527" s="323"/>
      <c r="AT527" s="324" t="s">
        <v>161</v>
      </c>
      <c r="AU527" s="324" t="s">
        <v>85</v>
      </c>
      <c r="AV527" s="316" t="s">
        <v>85</v>
      </c>
      <c r="AW527" s="316" t="s">
        <v>40</v>
      </c>
      <c r="AX527" s="316" t="s">
        <v>25</v>
      </c>
      <c r="AY527" s="324" t="s">
        <v>150</v>
      </c>
    </row>
    <row r="528" spans="2:65" s="137" customFormat="1" ht="31.5" customHeight="1">
      <c r="B528" s="130"/>
      <c r="C528" s="302" t="s">
        <v>594</v>
      </c>
      <c r="D528" s="302" t="s">
        <v>152</v>
      </c>
      <c r="E528" s="303" t="s">
        <v>595</v>
      </c>
      <c r="F528" s="93" t="s">
        <v>596</v>
      </c>
      <c r="G528" s="304" t="s">
        <v>401</v>
      </c>
      <c r="H528" s="305">
        <v>18</v>
      </c>
      <c r="I528" s="8"/>
      <c r="J528" s="306">
        <f>ROUND(I528*H528,2)</f>
        <v>0</v>
      </c>
      <c r="K528" s="93" t="s">
        <v>156</v>
      </c>
      <c r="L528" s="130"/>
      <c r="M528" s="307" t="s">
        <v>5</v>
      </c>
      <c r="N528" s="308" t="s">
        <v>48</v>
      </c>
      <c r="O528" s="131"/>
      <c r="P528" s="309">
        <f>O528*H528</f>
        <v>0</v>
      </c>
      <c r="Q528" s="309">
        <v>1E-4</v>
      </c>
      <c r="R528" s="309">
        <f>Q528*H528</f>
        <v>1.8000000000000002E-3</v>
      </c>
      <c r="S528" s="309">
        <v>0</v>
      </c>
      <c r="T528" s="310">
        <f>S528*H528</f>
        <v>0</v>
      </c>
      <c r="AR528" s="109" t="s">
        <v>157</v>
      </c>
      <c r="AT528" s="109" t="s">
        <v>152</v>
      </c>
      <c r="AU528" s="109" t="s">
        <v>85</v>
      </c>
      <c r="AY528" s="109" t="s">
        <v>150</v>
      </c>
      <c r="BE528" s="311">
        <f>IF(N528="základní",J528,0)</f>
        <v>0</v>
      </c>
      <c r="BF528" s="311">
        <f>IF(N528="snížená",J528,0)</f>
        <v>0</v>
      </c>
      <c r="BG528" s="311">
        <f>IF(N528="zákl. přenesená",J528,0)</f>
        <v>0</v>
      </c>
      <c r="BH528" s="311">
        <f>IF(N528="sníž. přenesená",J528,0)</f>
        <v>0</v>
      </c>
      <c r="BI528" s="311">
        <f>IF(N528="nulová",J528,0)</f>
        <v>0</v>
      </c>
      <c r="BJ528" s="109" t="s">
        <v>25</v>
      </c>
      <c r="BK528" s="311">
        <f>ROUND(I528*H528,2)</f>
        <v>0</v>
      </c>
      <c r="BL528" s="109" t="s">
        <v>157</v>
      </c>
      <c r="BM528" s="109" t="s">
        <v>597</v>
      </c>
    </row>
    <row r="529" spans="2:65" s="316" customFormat="1">
      <c r="B529" s="315"/>
      <c r="D529" s="317" t="s">
        <v>161</v>
      </c>
      <c r="E529" s="318" t="s">
        <v>5</v>
      </c>
      <c r="F529" s="319" t="s">
        <v>598</v>
      </c>
      <c r="H529" s="320">
        <v>18</v>
      </c>
      <c r="I529" s="10"/>
      <c r="L529" s="315"/>
      <c r="M529" s="321"/>
      <c r="N529" s="322"/>
      <c r="O529" s="322"/>
      <c r="P529" s="322"/>
      <c r="Q529" s="322"/>
      <c r="R529" s="322"/>
      <c r="S529" s="322"/>
      <c r="T529" s="323"/>
      <c r="AT529" s="324" t="s">
        <v>161</v>
      </c>
      <c r="AU529" s="324" t="s">
        <v>85</v>
      </c>
      <c r="AV529" s="316" t="s">
        <v>85</v>
      </c>
      <c r="AW529" s="316" t="s">
        <v>40</v>
      </c>
      <c r="AX529" s="316" t="s">
        <v>25</v>
      </c>
      <c r="AY529" s="324" t="s">
        <v>150</v>
      </c>
    </row>
    <row r="530" spans="2:65" s="137" customFormat="1" ht="22.5" customHeight="1">
      <c r="B530" s="130"/>
      <c r="C530" s="302" t="s">
        <v>599</v>
      </c>
      <c r="D530" s="302" t="s">
        <v>152</v>
      </c>
      <c r="E530" s="303" t="s">
        <v>600</v>
      </c>
      <c r="F530" s="93" t="s">
        <v>601</v>
      </c>
      <c r="G530" s="304" t="s">
        <v>401</v>
      </c>
      <c r="H530" s="305">
        <v>4</v>
      </c>
      <c r="I530" s="8"/>
      <c r="J530" s="306">
        <f>ROUND(I530*H530,2)</f>
        <v>0</v>
      </c>
      <c r="K530" s="93" t="s">
        <v>156</v>
      </c>
      <c r="L530" s="130"/>
      <c r="M530" s="307" t="s">
        <v>5</v>
      </c>
      <c r="N530" s="308" t="s">
        <v>48</v>
      </c>
      <c r="O530" s="131"/>
      <c r="P530" s="309">
        <f>O530*H530</f>
        <v>0</v>
      </c>
      <c r="Q530" s="309">
        <v>4.6000000000000001E-4</v>
      </c>
      <c r="R530" s="309">
        <f>Q530*H530</f>
        <v>1.8400000000000001E-3</v>
      </c>
      <c r="S530" s="309">
        <v>0</v>
      </c>
      <c r="T530" s="310">
        <f>S530*H530</f>
        <v>0</v>
      </c>
      <c r="AR530" s="109" t="s">
        <v>157</v>
      </c>
      <c r="AT530" s="109" t="s">
        <v>152</v>
      </c>
      <c r="AU530" s="109" t="s">
        <v>85</v>
      </c>
      <c r="AY530" s="109" t="s">
        <v>150</v>
      </c>
      <c r="BE530" s="311">
        <f>IF(N530="základní",J530,0)</f>
        <v>0</v>
      </c>
      <c r="BF530" s="311">
        <f>IF(N530="snížená",J530,0)</f>
        <v>0</v>
      </c>
      <c r="BG530" s="311">
        <f>IF(N530="zákl. přenesená",J530,0)</f>
        <v>0</v>
      </c>
      <c r="BH530" s="311">
        <f>IF(N530="sníž. přenesená",J530,0)</f>
        <v>0</v>
      </c>
      <c r="BI530" s="311">
        <f>IF(N530="nulová",J530,0)</f>
        <v>0</v>
      </c>
      <c r="BJ530" s="109" t="s">
        <v>25</v>
      </c>
      <c r="BK530" s="311">
        <f>ROUND(I530*H530,2)</f>
        <v>0</v>
      </c>
      <c r="BL530" s="109" t="s">
        <v>157</v>
      </c>
      <c r="BM530" s="109" t="s">
        <v>602</v>
      </c>
    </row>
    <row r="531" spans="2:65" s="137" customFormat="1" ht="24">
      <c r="B531" s="130"/>
      <c r="D531" s="312" t="s">
        <v>159</v>
      </c>
      <c r="F531" s="313" t="s">
        <v>603</v>
      </c>
      <c r="I531" s="9"/>
      <c r="L531" s="130"/>
      <c r="M531" s="314"/>
      <c r="N531" s="131"/>
      <c r="O531" s="131"/>
      <c r="P531" s="131"/>
      <c r="Q531" s="131"/>
      <c r="R531" s="131"/>
      <c r="S531" s="131"/>
      <c r="T531" s="179"/>
      <c r="AT531" s="109" t="s">
        <v>159</v>
      </c>
      <c r="AU531" s="109" t="s">
        <v>85</v>
      </c>
    </row>
    <row r="532" spans="2:65" s="316" customFormat="1">
      <c r="B532" s="315"/>
      <c r="D532" s="317" t="s">
        <v>161</v>
      </c>
      <c r="E532" s="318" t="s">
        <v>5</v>
      </c>
      <c r="F532" s="319" t="s">
        <v>604</v>
      </c>
      <c r="H532" s="320">
        <v>4</v>
      </c>
      <c r="I532" s="10"/>
      <c r="L532" s="315"/>
      <c r="M532" s="321"/>
      <c r="N532" s="322"/>
      <c r="O532" s="322"/>
      <c r="P532" s="322"/>
      <c r="Q532" s="322"/>
      <c r="R532" s="322"/>
      <c r="S532" s="322"/>
      <c r="T532" s="323"/>
      <c r="AT532" s="324" t="s">
        <v>161</v>
      </c>
      <c r="AU532" s="324" t="s">
        <v>85</v>
      </c>
      <c r="AV532" s="316" t="s">
        <v>85</v>
      </c>
      <c r="AW532" s="316" t="s">
        <v>40</v>
      </c>
      <c r="AX532" s="316" t="s">
        <v>25</v>
      </c>
      <c r="AY532" s="324" t="s">
        <v>150</v>
      </c>
    </row>
    <row r="533" spans="2:65" s="137" customFormat="1" ht="22.5" customHeight="1">
      <c r="B533" s="130"/>
      <c r="C533" s="302" t="s">
        <v>605</v>
      </c>
      <c r="D533" s="302" t="s">
        <v>152</v>
      </c>
      <c r="E533" s="303" t="s">
        <v>606</v>
      </c>
      <c r="F533" s="93" t="s">
        <v>607</v>
      </c>
      <c r="G533" s="304" t="s">
        <v>169</v>
      </c>
      <c r="H533" s="305">
        <v>11.5</v>
      </c>
      <c r="I533" s="8"/>
      <c r="J533" s="306">
        <f>ROUND(I533*H533,2)</f>
        <v>0</v>
      </c>
      <c r="K533" s="93" t="s">
        <v>156</v>
      </c>
      <c r="L533" s="130"/>
      <c r="M533" s="307" t="s">
        <v>5</v>
      </c>
      <c r="N533" s="308" t="s">
        <v>48</v>
      </c>
      <c r="O533" s="131"/>
      <c r="P533" s="309">
        <f>O533*H533</f>
        <v>0</v>
      </c>
      <c r="Q533" s="309">
        <v>4.6999999999999999E-4</v>
      </c>
      <c r="R533" s="309">
        <f>Q533*H533</f>
        <v>5.4050000000000001E-3</v>
      </c>
      <c r="S533" s="309">
        <v>0</v>
      </c>
      <c r="T533" s="310">
        <f>S533*H533</f>
        <v>0</v>
      </c>
      <c r="AR533" s="109" t="s">
        <v>157</v>
      </c>
      <c r="AT533" s="109" t="s">
        <v>152</v>
      </c>
      <c r="AU533" s="109" t="s">
        <v>85</v>
      </c>
      <c r="AY533" s="109" t="s">
        <v>150</v>
      </c>
      <c r="BE533" s="311">
        <f>IF(N533="základní",J533,0)</f>
        <v>0</v>
      </c>
      <c r="BF533" s="311">
        <f>IF(N533="snížená",J533,0)</f>
        <v>0</v>
      </c>
      <c r="BG533" s="311">
        <f>IF(N533="zákl. přenesená",J533,0)</f>
        <v>0</v>
      </c>
      <c r="BH533" s="311">
        <f>IF(N533="sníž. přenesená",J533,0)</f>
        <v>0</v>
      </c>
      <c r="BI533" s="311">
        <f>IF(N533="nulová",J533,0)</f>
        <v>0</v>
      </c>
      <c r="BJ533" s="109" t="s">
        <v>25</v>
      </c>
      <c r="BK533" s="311">
        <f>ROUND(I533*H533,2)</f>
        <v>0</v>
      </c>
      <c r="BL533" s="109" t="s">
        <v>157</v>
      </c>
      <c r="BM533" s="109" t="s">
        <v>608</v>
      </c>
    </row>
    <row r="534" spans="2:65" s="316" customFormat="1">
      <c r="B534" s="315"/>
      <c r="D534" s="317" t="s">
        <v>161</v>
      </c>
      <c r="E534" s="318" t="s">
        <v>5</v>
      </c>
      <c r="F534" s="319" t="s">
        <v>609</v>
      </c>
      <c r="H534" s="320">
        <v>11.5</v>
      </c>
      <c r="I534" s="10"/>
      <c r="L534" s="315"/>
      <c r="M534" s="321"/>
      <c r="N534" s="322"/>
      <c r="O534" s="322"/>
      <c r="P534" s="322"/>
      <c r="Q534" s="322"/>
      <c r="R534" s="322"/>
      <c r="S534" s="322"/>
      <c r="T534" s="323"/>
      <c r="AT534" s="324" t="s">
        <v>161</v>
      </c>
      <c r="AU534" s="324" t="s">
        <v>85</v>
      </c>
      <c r="AV534" s="316" t="s">
        <v>85</v>
      </c>
      <c r="AW534" s="316" t="s">
        <v>40</v>
      </c>
      <c r="AX534" s="316" t="s">
        <v>25</v>
      </c>
      <c r="AY534" s="324" t="s">
        <v>150</v>
      </c>
    </row>
    <row r="535" spans="2:65" s="137" customFormat="1" ht="22.5" customHeight="1">
      <c r="B535" s="130"/>
      <c r="C535" s="339" t="s">
        <v>610</v>
      </c>
      <c r="D535" s="339" t="s">
        <v>337</v>
      </c>
      <c r="E535" s="340" t="s">
        <v>611</v>
      </c>
      <c r="F535" s="341" t="s">
        <v>612</v>
      </c>
      <c r="G535" s="342" t="s">
        <v>169</v>
      </c>
      <c r="H535" s="343">
        <v>11.5</v>
      </c>
      <c r="I535" s="12"/>
      <c r="J535" s="344">
        <f>ROUND(I535*H535,2)</f>
        <v>0</v>
      </c>
      <c r="K535" s="341" t="s">
        <v>156</v>
      </c>
      <c r="L535" s="345"/>
      <c r="M535" s="346" t="s">
        <v>5</v>
      </c>
      <c r="N535" s="347" t="s">
        <v>48</v>
      </c>
      <c r="O535" s="131"/>
      <c r="P535" s="309">
        <f>O535*H535</f>
        <v>0</v>
      </c>
      <c r="Q535" s="309">
        <v>1.7149999999999999E-2</v>
      </c>
      <c r="R535" s="309">
        <f>Q535*H535</f>
        <v>0.19722499999999998</v>
      </c>
      <c r="S535" s="309">
        <v>0</v>
      </c>
      <c r="T535" s="310">
        <f>S535*H535</f>
        <v>0</v>
      </c>
      <c r="AR535" s="109" t="s">
        <v>341</v>
      </c>
      <c r="AT535" s="109" t="s">
        <v>337</v>
      </c>
      <c r="AU535" s="109" t="s">
        <v>85</v>
      </c>
      <c r="AY535" s="109" t="s">
        <v>150</v>
      </c>
      <c r="BE535" s="311">
        <f>IF(N535="základní",J535,0)</f>
        <v>0</v>
      </c>
      <c r="BF535" s="311">
        <f>IF(N535="snížená",J535,0)</f>
        <v>0</v>
      </c>
      <c r="BG535" s="311">
        <f>IF(N535="zákl. přenesená",J535,0)</f>
        <v>0</v>
      </c>
      <c r="BH535" s="311">
        <f>IF(N535="sníž. přenesená",J535,0)</f>
        <v>0</v>
      </c>
      <c r="BI535" s="311">
        <f>IF(N535="nulová",J535,0)</f>
        <v>0</v>
      </c>
      <c r="BJ535" s="109" t="s">
        <v>25</v>
      </c>
      <c r="BK535" s="311">
        <f>ROUND(I535*H535,2)</f>
        <v>0</v>
      </c>
      <c r="BL535" s="109" t="s">
        <v>341</v>
      </c>
      <c r="BM535" s="109" t="s">
        <v>613</v>
      </c>
    </row>
    <row r="536" spans="2:65" s="316" customFormat="1">
      <c r="B536" s="315"/>
      <c r="D536" s="317" t="s">
        <v>161</v>
      </c>
      <c r="E536" s="318" t="s">
        <v>5</v>
      </c>
      <c r="F536" s="319" t="s">
        <v>609</v>
      </c>
      <c r="H536" s="320">
        <v>11.5</v>
      </c>
      <c r="I536" s="10"/>
      <c r="L536" s="315"/>
      <c r="M536" s="321"/>
      <c r="N536" s="322"/>
      <c r="O536" s="322"/>
      <c r="P536" s="322"/>
      <c r="Q536" s="322"/>
      <c r="R536" s="322"/>
      <c r="S536" s="322"/>
      <c r="T536" s="323"/>
      <c r="AT536" s="324" t="s">
        <v>161</v>
      </c>
      <c r="AU536" s="324" t="s">
        <v>85</v>
      </c>
      <c r="AV536" s="316" t="s">
        <v>85</v>
      </c>
      <c r="AW536" s="316" t="s">
        <v>40</v>
      </c>
      <c r="AX536" s="316" t="s">
        <v>25</v>
      </c>
      <c r="AY536" s="324" t="s">
        <v>150</v>
      </c>
    </row>
    <row r="537" spans="2:65" s="137" customFormat="1" ht="22.5" customHeight="1">
      <c r="B537" s="130"/>
      <c r="C537" s="302" t="s">
        <v>614</v>
      </c>
      <c r="D537" s="302" t="s">
        <v>152</v>
      </c>
      <c r="E537" s="303" t="s">
        <v>615</v>
      </c>
      <c r="F537" s="93" t="s">
        <v>616</v>
      </c>
      <c r="G537" s="304" t="s">
        <v>401</v>
      </c>
      <c r="H537" s="305">
        <v>2</v>
      </c>
      <c r="I537" s="8"/>
      <c r="J537" s="306">
        <f>ROUND(I537*H537,2)</f>
        <v>0</v>
      </c>
      <c r="K537" s="93" t="s">
        <v>5</v>
      </c>
      <c r="L537" s="130"/>
      <c r="M537" s="307" t="s">
        <v>5</v>
      </c>
      <c r="N537" s="308" t="s">
        <v>48</v>
      </c>
      <c r="O537" s="131"/>
      <c r="P537" s="309">
        <f>O537*H537</f>
        <v>0</v>
      </c>
      <c r="Q537" s="309">
        <v>0</v>
      </c>
      <c r="R537" s="309">
        <f>Q537*H537</f>
        <v>0</v>
      </c>
      <c r="S537" s="309">
        <v>0</v>
      </c>
      <c r="T537" s="310">
        <f>S537*H537</f>
        <v>0</v>
      </c>
      <c r="AR537" s="109" t="s">
        <v>157</v>
      </c>
      <c r="AT537" s="109" t="s">
        <v>152</v>
      </c>
      <c r="AU537" s="109" t="s">
        <v>85</v>
      </c>
      <c r="AY537" s="109" t="s">
        <v>150</v>
      </c>
      <c r="BE537" s="311">
        <f>IF(N537="základní",J537,0)</f>
        <v>0</v>
      </c>
      <c r="BF537" s="311">
        <f>IF(N537="snížená",J537,0)</f>
        <v>0</v>
      </c>
      <c r="BG537" s="311">
        <f>IF(N537="zákl. přenesená",J537,0)</f>
        <v>0</v>
      </c>
      <c r="BH537" s="311">
        <f>IF(N537="sníž. přenesená",J537,0)</f>
        <v>0</v>
      </c>
      <c r="BI537" s="311">
        <f>IF(N537="nulová",J537,0)</f>
        <v>0</v>
      </c>
      <c r="BJ537" s="109" t="s">
        <v>25</v>
      </c>
      <c r="BK537" s="311">
        <f>ROUND(I537*H537,2)</f>
        <v>0</v>
      </c>
      <c r="BL537" s="109" t="s">
        <v>157</v>
      </c>
      <c r="BM537" s="109" t="s">
        <v>617</v>
      </c>
    </row>
    <row r="538" spans="2:65" s="316" customFormat="1">
      <c r="B538" s="315"/>
      <c r="D538" s="317" t="s">
        <v>161</v>
      </c>
      <c r="E538" s="318" t="s">
        <v>5</v>
      </c>
      <c r="F538" s="319" t="s">
        <v>419</v>
      </c>
      <c r="H538" s="320">
        <v>2</v>
      </c>
      <c r="I538" s="10"/>
      <c r="L538" s="315"/>
      <c r="M538" s="321"/>
      <c r="N538" s="322"/>
      <c r="O538" s="322"/>
      <c r="P538" s="322"/>
      <c r="Q538" s="322"/>
      <c r="R538" s="322"/>
      <c r="S538" s="322"/>
      <c r="T538" s="323"/>
      <c r="AT538" s="324" t="s">
        <v>161</v>
      </c>
      <c r="AU538" s="324" t="s">
        <v>85</v>
      </c>
      <c r="AV538" s="316" t="s">
        <v>85</v>
      </c>
      <c r="AW538" s="316" t="s">
        <v>40</v>
      </c>
      <c r="AX538" s="316" t="s">
        <v>25</v>
      </c>
      <c r="AY538" s="324" t="s">
        <v>150</v>
      </c>
    </row>
    <row r="539" spans="2:65" s="137" customFormat="1" ht="31.5" customHeight="1">
      <c r="B539" s="130"/>
      <c r="C539" s="302" t="s">
        <v>618</v>
      </c>
      <c r="D539" s="302" t="s">
        <v>152</v>
      </c>
      <c r="E539" s="303" t="s">
        <v>619</v>
      </c>
      <c r="F539" s="93" t="s">
        <v>620</v>
      </c>
      <c r="G539" s="304" t="s">
        <v>401</v>
      </c>
      <c r="H539" s="305">
        <v>1</v>
      </c>
      <c r="I539" s="8"/>
      <c r="J539" s="306">
        <f>ROUND(I539*H539,2)</f>
        <v>0</v>
      </c>
      <c r="K539" s="93" t="s">
        <v>5</v>
      </c>
      <c r="L539" s="130"/>
      <c r="M539" s="307" t="s">
        <v>5</v>
      </c>
      <c r="N539" s="308" t="s">
        <v>48</v>
      </c>
      <c r="O539" s="131"/>
      <c r="P539" s="309">
        <f>O539*H539</f>
        <v>0</v>
      </c>
      <c r="Q539" s="309">
        <v>0</v>
      </c>
      <c r="R539" s="309">
        <f>Q539*H539</f>
        <v>0</v>
      </c>
      <c r="S539" s="309">
        <v>0</v>
      </c>
      <c r="T539" s="310">
        <f>S539*H539</f>
        <v>0</v>
      </c>
      <c r="AR539" s="109" t="s">
        <v>157</v>
      </c>
      <c r="AT539" s="109" t="s">
        <v>152</v>
      </c>
      <c r="AU539" s="109" t="s">
        <v>85</v>
      </c>
      <c r="AY539" s="109" t="s">
        <v>150</v>
      </c>
      <c r="BE539" s="311">
        <f>IF(N539="základní",J539,0)</f>
        <v>0</v>
      </c>
      <c r="BF539" s="311">
        <f>IF(N539="snížená",J539,0)</f>
        <v>0</v>
      </c>
      <c r="BG539" s="311">
        <f>IF(N539="zákl. přenesená",J539,0)</f>
        <v>0</v>
      </c>
      <c r="BH539" s="311">
        <f>IF(N539="sníž. přenesená",J539,0)</f>
        <v>0</v>
      </c>
      <c r="BI539" s="311">
        <f>IF(N539="nulová",J539,0)</f>
        <v>0</v>
      </c>
      <c r="BJ539" s="109" t="s">
        <v>25</v>
      </c>
      <c r="BK539" s="311">
        <f>ROUND(I539*H539,2)</f>
        <v>0</v>
      </c>
      <c r="BL539" s="109" t="s">
        <v>157</v>
      </c>
      <c r="BM539" s="109" t="s">
        <v>621</v>
      </c>
    </row>
    <row r="540" spans="2:65" s="316" customFormat="1">
      <c r="B540" s="315"/>
      <c r="D540" s="317" t="s">
        <v>161</v>
      </c>
      <c r="E540" s="318" t="s">
        <v>5</v>
      </c>
      <c r="F540" s="319" t="s">
        <v>424</v>
      </c>
      <c r="H540" s="320">
        <v>1</v>
      </c>
      <c r="I540" s="10"/>
      <c r="L540" s="315"/>
      <c r="M540" s="321"/>
      <c r="N540" s="322"/>
      <c r="O540" s="322"/>
      <c r="P540" s="322"/>
      <c r="Q540" s="322"/>
      <c r="R540" s="322"/>
      <c r="S540" s="322"/>
      <c r="T540" s="323"/>
      <c r="AT540" s="324" t="s">
        <v>161</v>
      </c>
      <c r="AU540" s="324" t="s">
        <v>85</v>
      </c>
      <c r="AV540" s="316" t="s">
        <v>85</v>
      </c>
      <c r="AW540" s="316" t="s">
        <v>40</v>
      </c>
      <c r="AX540" s="316" t="s">
        <v>25</v>
      </c>
      <c r="AY540" s="324" t="s">
        <v>150</v>
      </c>
    </row>
    <row r="541" spans="2:65" s="137" customFormat="1" ht="22.5" customHeight="1">
      <c r="B541" s="130"/>
      <c r="C541" s="302" t="s">
        <v>622</v>
      </c>
      <c r="D541" s="302" t="s">
        <v>152</v>
      </c>
      <c r="E541" s="303" t="s">
        <v>623</v>
      </c>
      <c r="F541" s="93" t="s">
        <v>624</v>
      </c>
      <c r="G541" s="304" t="s">
        <v>401</v>
      </c>
      <c r="H541" s="305">
        <v>2</v>
      </c>
      <c r="I541" s="8"/>
      <c r="J541" s="306">
        <f>ROUND(I541*H541,2)</f>
        <v>0</v>
      </c>
      <c r="K541" s="93" t="s">
        <v>5</v>
      </c>
      <c r="L541" s="130"/>
      <c r="M541" s="307" t="s">
        <v>5</v>
      </c>
      <c r="N541" s="308" t="s">
        <v>48</v>
      </c>
      <c r="O541" s="131"/>
      <c r="P541" s="309">
        <f>O541*H541</f>
        <v>0</v>
      </c>
      <c r="Q541" s="309">
        <v>0</v>
      </c>
      <c r="R541" s="309">
        <f>Q541*H541</f>
        <v>0</v>
      </c>
      <c r="S541" s="309">
        <v>0</v>
      </c>
      <c r="T541" s="310">
        <f>S541*H541</f>
        <v>0</v>
      </c>
      <c r="AR541" s="109" t="s">
        <v>157</v>
      </c>
      <c r="AT541" s="109" t="s">
        <v>152</v>
      </c>
      <c r="AU541" s="109" t="s">
        <v>85</v>
      </c>
      <c r="AY541" s="109" t="s">
        <v>150</v>
      </c>
      <c r="BE541" s="311">
        <f>IF(N541="základní",J541,0)</f>
        <v>0</v>
      </c>
      <c r="BF541" s="311">
        <f>IF(N541="snížená",J541,0)</f>
        <v>0</v>
      </c>
      <c r="BG541" s="311">
        <f>IF(N541="zákl. přenesená",J541,0)</f>
        <v>0</v>
      </c>
      <c r="BH541" s="311">
        <f>IF(N541="sníž. přenesená",J541,0)</f>
        <v>0</v>
      </c>
      <c r="BI541" s="311">
        <f>IF(N541="nulová",J541,0)</f>
        <v>0</v>
      </c>
      <c r="BJ541" s="109" t="s">
        <v>25</v>
      </c>
      <c r="BK541" s="311">
        <f>ROUND(I541*H541,2)</f>
        <v>0</v>
      </c>
      <c r="BL541" s="109" t="s">
        <v>157</v>
      </c>
      <c r="BM541" s="109" t="s">
        <v>625</v>
      </c>
    </row>
    <row r="542" spans="2:65" s="316" customFormat="1">
      <c r="B542" s="315"/>
      <c r="D542" s="317" t="s">
        <v>161</v>
      </c>
      <c r="E542" s="318" t="s">
        <v>5</v>
      </c>
      <c r="F542" s="319" t="s">
        <v>419</v>
      </c>
      <c r="H542" s="320">
        <v>2</v>
      </c>
      <c r="I542" s="10"/>
      <c r="L542" s="315"/>
      <c r="M542" s="321"/>
      <c r="N542" s="322"/>
      <c r="O542" s="322"/>
      <c r="P542" s="322"/>
      <c r="Q542" s="322"/>
      <c r="R542" s="322"/>
      <c r="S542" s="322"/>
      <c r="T542" s="323"/>
      <c r="AT542" s="324" t="s">
        <v>161</v>
      </c>
      <c r="AU542" s="324" t="s">
        <v>85</v>
      </c>
      <c r="AV542" s="316" t="s">
        <v>85</v>
      </c>
      <c r="AW542" s="316" t="s">
        <v>40</v>
      </c>
      <c r="AX542" s="316" t="s">
        <v>25</v>
      </c>
      <c r="AY542" s="324" t="s">
        <v>150</v>
      </c>
    </row>
    <row r="543" spans="2:65" s="137" customFormat="1" ht="44.25" customHeight="1">
      <c r="B543" s="130"/>
      <c r="C543" s="302" t="s">
        <v>626</v>
      </c>
      <c r="D543" s="302" t="s">
        <v>152</v>
      </c>
      <c r="E543" s="303" t="s">
        <v>627</v>
      </c>
      <c r="F543" s="93" t="s">
        <v>628</v>
      </c>
      <c r="G543" s="304" t="s">
        <v>401</v>
      </c>
      <c r="H543" s="305">
        <v>36</v>
      </c>
      <c r="I543" s="8"/>
      <c r="J543" s="306">
        <f>ROUND(I543*H543,2)</f>
        <v>0</v>
      </c>
      <c r="K543" s="93" t="s">
        <v>5</v>
      </c>
      <c r="L543" s="130"/>
      <c r="M543" s="307" t="s">
        <v>5</v>
      </c>
      <c r="N543" s="308" t="s">
        <v>48</v>
      </c>
      <c r="O543" s="131"/>
      <c r="P543" s="309">
        <f>O543*H543</f>
        <v>0</v>
      </c>
      <c r="Q543" s="309">
        <v>0</v>
      </c>
      <c r="R543" s="309">
        <f>Q543*H543</f>
        <v>0</v>
      </c>
      <c r="S543" s="309">
        <v>0</v>
      </c>
      <c r="T543" s="310">
        <f>S543*H543</f>
        <v>0</v>
      </c>
      <c r="AR543" s="109" t="s">
        <v>157</v>
      </c>
      <c r="AT543" s="109" t="s">
        <v>152</v>
      </c>
      <c r="AU543" s="109" t="s">
        <v>85</v>
      </c>
      <c r="AY543" s="109" t="s">
        <v>150</v>
      </c>
      <c r="BE543" s="311">
        <f>IF(N543="základní",J543,0)</f>
        <v>0</v>
      </c>
      <c r="BF543" s="311">
        <f>IF(N543="snížená",J543,0)</f>
        <v>0</v>
      </c>
      <c r="BG543" s="311">
        <f>IF(N543="zákl. přenesená",J543,0)</f>
        <v>0</v>
      </c>
      <c r="BH543" s="311">
        <f>IF(N543="sníž. přenesená",J543,0)</f>
        <v>0</v>
      </c>
      <c r="BI543" s="311">
        <f>IF(N543="nulová",J543,0)</f>
        <v>0</v>
      </c>
      <c r="BJ543" s="109" t="s">
        <v>25</v>
      </c>
      <c r="BK543" s="311">
        <f>ROUND(I543*H543,2)</f>
        <v>0</v>
      </c>
      <c r="BL543" s="109" t="s">
        <v>157</v>
      </c>
      <c r="BM543" s="109" t="s">
        <v>629</v>
      </c>
    </row>
    <row r="544" spans="2:65" s="316" customFormat="1">
      <c r="B544" s="315"/>
      <c r="D544" s="317" t="s">
        <v>161</v>
      </c>
      <c r="E544" s="318" t="s">
        <v>5</v>
      </c>
      <c r="F544" s="319" t="s">
        <v>630</v>
      </c>
      <c r="H544" s="320">
        <v>36</v>
      </c>
      <c r="I544" s="10"/>
      <c r="L544" s="315"/>
      <c r="M544" s="321"/>
      <c r="N544" s="322"/>
      <c r="O544" s="322"/>
      <c r="P544" s="322"/>
      <c r="Q544" s="322"/>
      <c r="R544" s="322"/>
      <c r="S544" s="322"/>
      <c r="T544" s="323"/>
      <c r="AT544" s="324" t="s">
        <v>161</v>
      </c>
      <c r="AU544" s="324" t="s">
        <v>85</v>
      </c>
      <c r="AV544" s="316" t="s">
        <v>85</v>
      </c>
      <c r="AW544" s="316" t="s">
        <v>40</v>
      </c>
      <c r="AX544" s="316" t="s">
        <v>25</v>
      </c>
      <c r="AY544" s="324" t="s">
        <v>150</v>
      </c>
    </row>
    <row r="545" spans="2:65" s="137" customFormat="1" ht="31.5" customHeight="1">
      <c r="B545" s="130"/>
      <c r="C545" s="302" t="s">
        <v>631</v>
      </c>
      <c r="D545" s="302" t="s">
        <v>152</v>
      </c>
      <c r="E545" s="303" t="s">
        <v>632</v>
      </c>
      <c r="F545" s="93" t="s">
        <v>633</v>
      </c>
      <c r="G545" s="304" t="s">
        <v>401</v>
      </c>
      <c r="H545" s="305">
        <v>36</v>
      </c>
      <c r="I545" s="8"/>
      <c r="J545" s="306">
        <f>ROUND(I545*H545,2)</f>
        <v>0</v>
      </c>
      <c r="K545" s="93" t="s">
        <v>5</v>
      </c>
      <c r="L545" s="130"/>
      <c r="M545" s="307" t="s">
        <v>5</v>
      </c>
      <c r="N545" s="308" t="s">
        <v>48</v>
      </c>
      <c r="O545" s="131"/>
      <c r="P545" s="309">
        <f>O545*H545</f>
        <v>0</v>
      </c>
      <c r="Q545" s="309">
        <v>0</v>
      </c>
      <c r="R545" s="309">
        <f>Q545*H545</f>
        <v>0</v>
      </c>
      <c r="S545" s="309">
        <v>0</v>
      </c>
      <c r="T545" s="310">
        <f>S545*H545</f>
        <v>0</v>
      </c>
      <c r="AR545" s="109" t="s">
        <v>157</v>
      </c>
      <c r="AT545" s="109" t="s">
        <v>152</v>
      </c>
      <c r="AU545" s="109" t="s">
        <v>85</v>
      </c>
      <c r="AY545" s="109" t="s">
        <v>150</v>
      </c>
      <c r="BE545" s="311">
        <f>IF(N545="základní",J545,0)</f>
        <v>0</v>
      </c>
      <c r="BF545" s="311">
        <f>IF(N545="snížená",J545,0)</f>
        <v>0</v>
      </c>
      <c r="BG545" s="311">
        <f>IF(N545="zákl. přenesená",J545,0)</f>
        <v>0</v>
      </c>
      <c r="BH545" s="311">
        <f>IF(N545="sníž. přenesená",J545,0)</f>
        <v>0</v>
      </c>
      <c r="BI545" s="311">
        <f>IF(N545="nulová",J545,0)</f>
        <v>0</v>
      </c>
      <c r="BJ545" s="109" t="s">
        <v>25</v>
      </c>
      <c r="BK545" s="311">
        <f>ROUND(I545*H545,2)</f>
        <v>0</v>
      </c>
      <c r="BL545" s="109" t="s">
        <v>157</v>
      </c>
      <c r="BM545" s="109" t="s">
        <v>634</v>
      </c>
    </row>
    <row r="546" spans="2:65" s="316" customFormat="1">
      <c r="B546" s="315"/>
      <c r="D546" s="317" t="s">
        <v>161</v>
      </c>
      <c r="E546" s="318" t="s">
        <v>5</v>
      </c>
      <c r="F546" s="319" t="s">
        <v>630</v>
      </c>
      <c r="H546" s="320">
        <v>36</v>
      </c>
      <c r="I546" s="10"/>
      <c r="L546" s="315"/>
      <c r="M546" s="321"/>
      <c r="N546" s="322"/>
      <c r="O546" s="322"/>
      <c r="P546" s="322"/>
      <c r="Q546" s="322"/>
      <c r="R546" s="322"/>
      <c r="S546" s="322"/>
      <c r="T546" s="323"/>
      <c r="AT546" s="324" t="s">
        <v>161</v>
      </c>
      <c r="AU546" s="324" t="s">
        <v>85</v>
      </c>
      <c r="AV546" s="316" t="s">
        <v>85</v>
      </c>
      <c r="AW546" s="316" t="s">
        <v>40</v>
      </c>
      <c r="AX546" s="316" t="s">
        <v>25</v>
      </c>
      <c r="AY546" s="324" t="s">
        <v>150</v>
      </c>
    </row>
    <row r="547" spans="2:65" s="137" customFormat="1" ht="22.5" customHeight="1">
      <c r="B547" s="130"/>
      <c r="C547" s="302" t="s">
        <v>635</v>
      </c>
      <c r="D547" s="302" t="s">
        <v>152</v>
      </c>
      <c r="E547" s="303" t="s">
        <v>636</v>
      </c>
      <c r="F547" s="93" t="s">
        <v>637</v>
      </c>
      <c r="G547" s="304" t="s">
        <v>401</v>
      </c>
      <c r="H547" s="305">
        <v>1</v>
      </c>
      <c r="I547" s="8"/>
      <c r="J547" s="306">
        <f>ROUND(I547*H547,2)</f>
        <v>0</v>
      </c>
      <c r="K547" s="93" t="s">
        <v>5</v>
      </c>
      <c r="L547" s="130"/>
      <c r="M547" s="307" t="s">
        <v>5</v>
      </c>
      <c r="N547" s="308" t="s">
        <v>48</v>
      </c>
      <c r="O547" s="131"/>
      <c r="P547" s="309">
        <f>O547*H547</f>
        <v>0</v>
      </c>
      <c r="Q547" s="309">
        <v>0</v>
      </c>
      <c r="R547" s="309">
        <f>Q547*H547</f>
        <v>0</v>
      </c>
      <c r="S547" s="309">
        <v>0</v>
      </c>
      <c r="T547" s="310">
        <f>S547*H547</f>
        <v>0</v>
      </c>
      <c r="AR547" s="109" t="s">
        <v>157</v>
      </c>
      <c r="AT547" s="109" t="s">
        <v>152</v>
      </c>
      <c r="AU547" s="109" t="s">
        <v>85</v>
      </c>
      <c r="AY547" s="109" t="s">
        <v>150</v>
      </c>
      <c r="BE547" s="311">
        <f>IF(N547="základní",J547,0)</f>
        <v>0</v>
      </c>
      <c r="BF547" s="311">
        <f>IF(N547="snížená",J547,0)</f>
        <v>0</v>
      </c>
      <c r="BG547" s="311">
        <f>IF(N547="zákl. přenesená",J547,0)</f>
        <v>0</v>
      </c>
      <c r="BH547" s="311">
        <f>IF(N547="sníž. přenesená",J547,0)</f>
        <v>0</v>
      </c>
      <c r="BI547" s="311">
        <f>IF(N547="nulová",J547,0)</f>
        <v>0</v>
      </c>
      <c r="BJ547" s="109" t="s">
        <v>25</v>
      </c>
      <c r="BK547" s="311">
        <f>ROUND(I547*H547,2)</f>
        <v>0</v>
      </c>
      <c r="BL547" s="109" t="s">
        <v>157</v>
      </c>
      <c r="BM547" s="109" t="s">
        <v>638</v>
      </c>
    </row>
    <row r="548" spans="2:65" s="316" customFormat="1">
      <c r="B548" s="315"/>
      <c r="D548" s="312" t="s">
        <v>161</v>
      </c>
      <c r="E548" s="324" t="s">
        <v>5</v>
      </c>
      <c r="F548" s="325" t="s">
        <v>639</v>
      </c>
      <c r="H548" s="326">
        <v>1</v>
      </c>
      <c r="I548" s="10"/>
      <c r="L548" s="315"/>
      <c r="M548" s="321"/>
      <c r="N548" s="322"/>
      <c r="O548" s="322"/>
      <c r="P548" s="322"/>
      <c r="Q548" s="322"/>
      <c r="R548" s="322"/>
      <c r="S548" s="322"/>
      <c r="T548" s="323"/>
      <c r="AT548" s="324" t="s">
        <v>161</v>
      </c>
      <c r="AU548" s="324" t="s">
        <v>85</v>
      </c>
      <c r="AV548" s="316" t="s">
        <v>85</v>
      </c>
      <c r="AW548" s="316" t="s">
        <v>40</v>
      </c>
      <c r="AX548" s="316" t="s">
        <v>25</v>
      </c>
      <c r="AY548" s="324" t="s">
        <v>150</v>
      </c>
    </row>
    <row r="549" spans="2:65" s="289" customFormat="1" ht="29.85" customHeight="1">
      <c r="B549" s="288"/>
      <c r="D549" s="299" t="s">
        <v>76</v>
      </c>
      <c r="E549" s="300" t="s">
        <v>234</v>
      </c>
      <c r="F549" s="300" t="s">
        <v>640</v>
      </c>
      <c r="I549" s="7"/>
      <c r="J549" s="301">
        <f>BK549</f>
        <v>0</v>
      </c>
      <c r="L549" s="288"/>
      <c r="M549" s="293"/>
      <c r="N549" s="294"/>
      <c r="O549" s="294"/>
      <c r="P549" s="295">
        <f>SUM(P550:P552)</f>
        <v>0</v>
      </c>
      <c r="Q549" s="294"/>
      <c r="R549" s="295">
        <f>SUM(R550:R552)</f>
        <v>0</v>
      </c>
      <c r="S549" s="294"/>
      <c r="T549" s="296">
        <f>SUM(T550:T552)</f>
        <v>0</v>
      </c>
      <c r="AR549" s="290" t="s">
        <v>25</v>
      </c>
      <c r="AT549" s="297" t="s">
        <v>76</v>
      </c>
      <c r="AU549" s="297" t="s">
        <v>25</v>
      </c>
      <c r="AY549" s="290" t="s">
        <v>150</v>
      </c>
      <c r="BK549" s="298">
        <f>SUM(BK550:BK552)</f>
        <v>0</v>
      </c>
    </row>
    <row r="550" spans="2:65" s="137" customFormat="1" ht="22.5" customHeight="1">
      <c r="B550" s="130"/>
      <c r="C550" s="302" t="s">
        <v>641</v>
      </c>
      <c r="D550" s="302" t="s">
        <v>152</v>
      </c>
      <c r="E550" s="303" t="s">
        <v>642</v>
      </c>
      <c r="F550" s="93" t="s">
        <v>643</v>
      </c>
      <c r="G550" s="304" t="s">
        <v>169</v>
      </c>
      <c r="H550" s="305">
        <v>25.8</v>
      </c>
      <c r="I550" s="8"/>
      <c r="J550" s="306">
        <f>ROUND(I550*H550,2)</f>
        <v>0</v>
      </c>
      <c r="K550" s="93" t="s">
        <v>156</v>
      </c>
      <c r="L550" s="130"/>
      <c r="M550" s="307" t="s">
        <v>5</v>
      </c>
      <c r="N550" s="308" t="s">
        <v>48</v>
      </c>
      <c r="O550" s="131"/>
      <c r="P550" s="309">
        <f>O550*H550</f>
        <v>0</v>
      </c>
      <c r="Q550" s="309">
        <v>0</v>
      </c>
      <c r="R550" s="309">
        <f>Q550*H550</f>
        <v>0</v>
      </c>
      <c r="S550" s="309">
        <v>0</v>
      </c>
      <c r="T550" s="310">
        <f>S550*H550</f>
        <v>0</v>
      </c>
      <c r="AR550" s="109" t="s">
        <v>157</v>
      </c>
      <c r="AT550" s="109" t="s">
        <v>152</v>
      </c>
      <c r="AU550" s="109" t="s">
        <v>85</v>
      </c>
      <c r="AY550" s="109" t="s">
        <v>150</v>
      </c>
      <c r="BE550" s="311">
        <f>IF(N550="základní",J550,0)</f>
        <v>0</v>
      </c>
      <c r="BF550" s="311">
        <f>IF(N550="snížená",J550,0)</f>
        <v>0</v>
      </c>
      <c r="BG550" s="311">
        <f>IF(N550="zákl. přenesená",J550,0)</f>
        <v>0</v>
      </c>
      <c r="BH550" s="311">
        <f>IF(N550="sníž. přenesená",J550,0)</f>
        <v>0</v>
      </c>
      <c r="BI550" s="311">
        <f>IF(N550="nulová",J550,0)</f>
        <v>0</v>
      </c>
      <c r="BJ550" s="109" t="s">
        <v>25</v>
      </c>
      <c r="BK550" s="311">
        <f>ROUND(I550*H550,2)</f>
        <v>0</v>
      </c>
      <c r="BL550" s="109" t="s">
        <v>157</v>
      </c>
      <c r="BM550" s="109" t="s">
        <v>644</v>
      </c>
    </row>
    <row r="551" spans="2:65" s="137" customFormat="1" ht="24">
      <c r="B551" s="130"/>
      <c r="D551" s="312" t="s">
        <v>159</v>
      </c>
      <c r="F551" s="313" t="s">
        <v>645</v>
      </c>
      <c r="I551" s="9"/>
      <c r="L551" s="130"/>
      <c r="M551" s="314"/>
      <c r="N551" s="131"/>
      <c r="O551" s="131"/>
      <c r="P551" s="131"/>
      <c r="Q551" s="131"/>
      <c r="R551" s="131"/>
      <c r="S551" s="131"/>
      <c r="T551" s="179"/>
      <c r="AT551" s="109" t="s">
        <v>159</v>
      </c>
      <c r="AU551" s="109" t="s">
        <v>85</v>
      </c>
    </row>
    <row r="552" spans="2:65" s="316" customFormat="1">
      <c r="B552" s="315"/>
      <c r="D552" s="312" t="s">
        <v>161</v>
      </c>
      <c r="E552" s="324" t="s">
        <v>5</v>
      </c>
      <c r="F552" s="325" t="s">
        <v>396</v>
      </c>
      <c r="H552" s="326">
        <v>25.8</v>
      </c>
      <c r="I552" s="10"/>
      <c r="L552" s="315"/>
      <c r="M552" s="321"/>
      <c r="N552" s="322"/>
      <c r="O552" s="322"/>
      <c r="P552" s="322"/>
      <c r="Q552" s="322"/>
      <c r="R552" s="322"/>
      <c r="S552" s="322"/>
      <c r="T552" s="323"/>
      <c r="AT552" s="324" t="s">
        <v>161</v>
      </c>
      <c r="AU552" s="324" t="s">
        <v>85</v>
      </c>
      <c r="AV552" s="316" t="s">
        <v>85</v>
      </c>
      <c r="AW552" s="316" t="s">
        <v>40</v>
      </c>
      <c r="AX552" s="316" t="s">
        <v>25</v>
      </c>
      <c r="AY552" s="324" t="s">
        <v>150</v>
      </c>
    </row>
    <row r="553" spans="2:65" s="289" customFormat="1" ht="29.85" customHeight="1">
      <c r="B553" s="288"/>
      <c r="D553" s="299" t="s">
        <v>76</v>
      </c>
      <c r="E553" s="300" t="s">
        <v>646</v>
      </c>
      <c r="F553" s="300" t="s">
        <v>647</v>
      </c>
      <c r="I553" s="7"/>
      <c r="J553" s="301">
        <f>BK553</f>
        <v>0</v>
      </c>
      <c r="L553" s="288"/>
      <c r="M553" s="293"/>
      <c r="N553" s="294"/>
      <c r="O553" s="294"/>
      <c r="P553" s="295">
        <f>SUM(P554:P564)</f>
        <v>0</v>
      </c>
      <c r="Q553" s="294"/>
      <c r="R553" s="295">
        <f>SUM(R554:R564)</f>
        <v>0</v>
      </c>
      <c r="S553" s="294"/>
      <c r="T553" s="296">
        <f>SUM(T554:T564)</f>
        <v>0</v>
      </c>
      <c r="AR553" s="290" t="s">
        <v>25</v>
      </c>
      <c r="AT553" s="297" t="s">
        <v>76</v>
      </c>
      <c r="AU553" s="297" t="s">
        <v>25</v>
      </c>
      <c r="AY553" s="290" t="s">
        <v>150</v>
      </c>
      <c r="BK553" s="298">
        <f>SUM(BK554:BK564)</f>
        <v>0</v>
      </c>
    </row>
    <row r="554" spans="2:65" s="137" customFormat="1" ht="31.5" customHeight="1">
      <c r="B554" s="130"/>
      <c r="C554" s="302" t="s">
        <v>648</v>
      </c>
      <c r="D554" s="302" t="s">
        <v>152</v>
      </c>
      <c r="E554" s="303" t="s">
        <v>649</v>
      </c>
      <c r="F554" s="93" t="s">
        <v>650</v>
      </c>
      <c r="G554" s="304" t="s">
        <v>651</v>
      </c>
      <c r="H554" s="305">
        <v>11.3</v>
      </c>
      <c r="I554" s="8"/>
      <c r="J554" s="306">
        <f>ROUND(I554*H554,2)</f>
        <v>0</v>
      </c>
      <c r="K554" s="93" t="s">
        <v>156</v>
      </c>
      <c r="L554" s="130"/>
      <c r="M554" s="307" t="s">
        <v>5</v>
      </c>
      <c r="N554" s="308" t="s">
        <v>48</v>
      </c>
      <c r="O554" s="131"/>
      <c r="P554" s="309">
        <f>O554*H554</f>
        <v>0</v>
      </c>
      <c r="Q554" s="309">
        <v>0</v>
      </c>
      <c r="R554" s="309">
        <f>Q554*H554</f>
        <v>0</v>
      </c>
      <c r="S554" s="309">
        <v>0</v>
      </c>
      <c r="T554" s="310">
        <f>S554*H554</f>
        <v>0</v>
      </c>
      <c r="AR554" s="109" t="s">
        <v>157</v>
      </c>
      <c r="AT554" s="109" t="s">
        <v>152</v>
      </c>
      <c r="AU554" s="109" t="s">
        <v>85</v>
      </c>
      <c r="AY554" s="109" t="s">
        <v>150</v>
      </c>
      <c r="BE554" s="311">
        <f>IF(N554="základní",J554,0)</f>
        <v>0</v>
      </c>
      <c r="BF554" s="311">
        <f>IF(N554="snížená",J554,0)</f>
        <v>0</v>
      </c>
      <c r="BG554" s="311">
        <f>IF(N554="zákl. přenesená",J554,0)</f>
        <v>0</v>
      </c>
      <c r="BH554" s="311">
        <f>IF(N554="sníž. přenesená",J554,0)</f>
        <v>0</v>
      </c>
      <c r="BI554" s="311">
        <f>IF(N554="nulová",J554,0)</f>
        <v>0</v>
      </c>
      <c r="BJ554" s="109" t="s">
        <v>25</v>
      </c>
      <c r="BK554" s="311">
        <f>ROUND(I554*H554,2)</f>
        <v>0</v>
      </c>
      <c r="BL554" s="109" t="s">
        <v>157</v>
      </c>
      <c r="BM554" s="109" t="s">
        <v>652</v>
      </c>
    </row>
    <row r="555" spans="2:65" s="137" customFormat="1" ht="96">
      <c r="B555" s="130"/>
      <c r="D555" s="317" t="s">
        <v>159</v>
      </c>
      <c r="F555" s="348" t="s">
        <v>653</v>
      </c>
      <c r="I555" s="9"/>
      <c r="L555" s="130"/>
      <c r="M555" s="314"/>
      <c r="N555" s="131"/>
      <c r="O555" s="131"/>
      <c r="P555" s="131"/>
      <c r="Q555" s="131"/>
      <c r="R555" s="131"/>
      <c r="S555" s="131"/>
      <c r="T555" s="179"/>
      <c r="AT555" s="109" t="s">
        <v>159</v>
      </c>
      <c r="AU555" s="109" t="s">
        <v>85</v>
      </c>
    </row>
    <row r="556" spans="2:65" s="137" customFormat="1" ht="31.5" customHeight="1">
      <c r="B556" s="130"/>
      <c r="C556" s="302" t="s">
        <v>654</v>
      </c>
      <c r="D556" s="302" t="s">
        <v>152</v>
      </c>
      <c r="E556" s="303" t="s">
        <v>655</v>
      </c>
      <c r="F556" s="93" t="s">
        <v>656</v>
      </c>
      <c r="G556" s="304" t="s">
        <v>651</v>
      </c>
      <c r="H556" s="305">
        <v>45.2</v>
      </c>
      <c r="I556" s="8"/>
      <c r="J556" s="306">
        <f>ROUND(I556*H556,2)</f>
        <v>0</v>
      </c>
      <c r="K556" s="93" t="s">
        <v>156</v>
      </c>
      <c r="L556" s="130"/>
      <c r="M556" s="307" t="s">
        <v>5</v>
      </c>
      <c r="N556" s="308" t="s">
        <v>48</v>
      </c>
      <c r="O556" s="131"/>
      <c r="P556" s="309">
        <f>O556*H556</f>
        <v>0</v>
      </c>
      <c r="Q556" s="309">
        <v>0</v>
      </c>
      <c r="R556" s="309">
        <f>Q556*H556</f>
        <v>0</v>
      </c>
      <c r="S556" s="309">
        <v>0</v>
      </c>
      <c r="T556" s="310">
        <f>S556*H556</f>
        <v>0</v>
      </c>
      <c r="AR556" s="109" t="s">
        <v>157</v>
      </c>
      <c r="AT556" s="109" t="s">
        <v>152</v>
      </c>
      <c r="AU556" s="109" t="s">
        <v>85</v>
      </c>
      <c r="AY556" s="109" t="s">
        <v>150</v>
      </c>
      <c r="BE556" s="311">
        <f>IF(N556="základní",J556,0)</f>
        <v>0</v>
      </c>
      <c r="BF556" s="311">
        <f>IF(N556="snížená",J556,0)</f>
        <v>0</v>
      </c>
      <c r="BG556" s="311">
        <f>IF(N556="zákl. přenesená",J556,0)</f>
        <v>0</v>
      </c>
      <c r="BH556" s="311">
        <f>IF(N556="sníž. přenesená",J556,0)</f>
        <v>0</v>
      </c>
      <c r="BI556" s="311">
        <f>IF(N556="nulová",J556,0)</f>
        <v>0</v>
      </c>
      <c r="BJ556" s="109" t="s">
        <v>25</v>
      </c>
      <c r="BK556" s="311">
        <f>ROUND(I556*H556,2)</f>
        <v>0</v>
      </c>
      <c r="BL556" s="109" t="s">
        <v>157</v>
      </c>
      <c r="BM556" s="109" t="s">
        <v>657</v>
      </c>
    </row>
    <row r="557" spans="2:65" s="137" customFormat="1" ht="96">
      <c r="B557" s="130"/>
      <c r="D557" s="312" t="s">
        <v>159</v>
      </c>
      <c r="F557" s="313" t="s">
        <v>653</v>
      </c>
      <c r="I557" s="9"/>
      <c r="L557" s="130"/>
      <c r="M557" s="314"/>
      <c r="N557" s="131"/>
      <c r="O557" s="131"/>
      <c r="P557" s="131"/>
      <c r="Q557" s="131"/>
      <c r="R557" s="131"/>
      <c r="S557" s="131"/>
      <c r="T557" s="179"/>
      <c r="AT557" s="109" t="s">
        <v>159</v>
      </c>
      <c r="AU557" s="109" t="s">
        <v>85</v>
      </c>
    </row>
    <row r="558" spans="2:65" s="316" customFormat="1">
      <c r="B558" s="315"/>
      <c r="D558" s="317" t="s">
        <v>161</v>
      </c>
      <c r="F558" s="319" t="s">
        <v>658</v>
      </c>
      <c r="H558" s="320">
        <v>45.2</v>
      </c>
      <c r="I558" s="10"/>
      <c r="L558" s="315"/>
      <c r="M558" s="321"/>
      <c r="N558" s="322"/>
      <c r="O558" s="322"/>
      <c r="P558" s="322"/>
      <c r="Q558" s="322"/>
      <c r="R558" s="322"/>
      <c r="S558" s="322"/>
      <c r="T558" s="323"/>
      <c r="AT558" s="324" t="s">
        <v>161</v>
      </c>
      <c r="AU558" s="324" t="s">
        <v>85</v>
      </c>
      <c r="AV558" s="316" t="s">
        <v>85</v>
      </c>
      <c r="AW558" s="316" t="s">
        <v>6</v>
      </c>
      <c r="AX558" s="316" t="s">
        <v>25</v>
      </c>
      <c r="AY558" s="324" t="s">
        <v>150</v>
      </c>
    </row>
    <row r="559" spans="2:65" s="137" customFormat="1" ht="22.5" customHeight="1">
      <c r="B559" s="130"/>
      <c r="C559" s="302" t="s">
        <v>659</v>
      </c>
      <c r="D559" s="302" t="s">
        <v>152</v>
      </c>
      <c r="E559" s="303" t="s">
        <v>660</v>
      </c>
      <c r="F559" s="93" t="s">
        <v>661</v>
      </c>
      <c r="G559" s="304" t="s">
        <v>651</v>
      </c>
      <c r="H559" s="305">
        <v>11.3</v>
      </c>
      <c r="I559" s="8"/>
      <c r="J559" s="306">
        <f>ROUND(I559*H559,2)</f>
        <v>0</v>
      </c>
      <c r="K559" s="93" t="s">
        <v>156</v>
      </c>
      <c r="L559" s="130"/>
      <c r="M559" s="307" t="s">
        <v>5</v>
      </c>
      <c r="N559" s="308" t="s">
        <v>48</v>
      </c>
      <c r="O559" s="131"/>
      <c r="P559" s="309">
        <f>O559*H559</f>
        <v>0</v>
      </c>
      <c r="Q559" s="309">
        <v>0</v>
      </c>
      <c r="R559" s="309">
        <f>Q559*H559</f>
        <v>0</v>
      </c>
      <c r="S559" s="309">
        <v>0</v>
      </c>
      <c r="T559" s="310">
        <f>S559*H559</f>
        <v>0</v>
      </c>
      <c r="AR559" s="109" t="s">
        <v>157</v>
      </c>
      <c r="AT559" s="109" t="s">
        <v>152</v>
      </c>
      <c r="AU559" s="109" t="s">
        <v>85</v>
      </c>
      <c r="AY559" s="109" t="s">
        <v>150</v>
      </c>
      <c r="BE559" s="311">
        <f>IF(N559="základní",J559,0)</f>
        <v>0</v>
      </c>
      <c r="BF559" s="311">
        <f>IF(N559="snížená",J559,0)</f>
        <v>0</v>
      </c>
      <c r="BG559" s="311">
        <f>IF(N559="zákl. přenesená",J559,0)</f>
        <v>0</v>
      </c>
      <c r="BH559" s="311">
        <f>IF(N559="sníž. přenesená",J559,0)</f>
        <v>0</v>
      </c>
      <c r="BI559" s="311">
        <f>IF(N559="nulová",J559,0)</f>
        <v>0</v>
      </c>
      <c r="BJ559" s="109" t="s">
        <v>25</v>
      </c>
      <c r="BK559" s="311">
        <f>ROUND(I559*H559,2)</f>
        <v>0</v>
      </c>
      <c r="BL559" s="109" t="s">
        <v>157</v>
      </c>
      <c r="BM559" s="109" t="s">
        <v>662</v>
      </c>
    </row>
    <row r="560" spans="2:65" s="137" customFormat="1" ht="36">
      <c r="B560" s="130"/>
      <c r="D560" s="317" t="s">
        <v>159</v>
      </c>
      <c r="F560" s="348" t="s">
        <v>663</v>
      </c>
      <c r="I560" s="9"/>
      <c r="L560" s="130"/>
      <c r="M560" s="314"/>
      <c r="N560" s="131"/>
      <c r="O560" s="131"/>
      <c r="P560" s="131"/>
      <c r="Q560" s="131"/>
      <c r="R560" s="131"/>
      <c r="S560" s="131"/>
      <c r="T560" s="179"/>
      <c r="AT560" s="109" t="s">
        <v>159</v>
      </c>
      <c r="AU560" s="109" t="s">
        <v>85</v>
      </c>
    </row>
    <row r="561" spans="2:65" s="137" customFormat="1" ht="22.5" customHeight="1">
      <c r="B561" s="130"/>
      <c r="C561" s="302" t="s">
        <v>664</v>
      </c>
      <c r="D561" s="302" t="s">
        <v>152</v>
      </c>
      <c r="E561" s="303" t="s">
        <v>665</v>
      </c>
      <c r="F561" s="93" t="s">
        <v>666</v>
      </c>
      <c r="G561" s="304" t="s">
        <v>651</v>
      </c>
      <c r="H561" s="305">
        <v>4.0759999999999996</v>
      </c>
      <c r="I561" s="8"/>
      <c r="J561" s="306">
        <f>ROUND(I561*H561,2)</f>
        <v>0</v>
      </c>
      <c r="K561" s="93" t="s">
        <v>156</v>
      </c>
      <c r="L561" s="130"/>
      <c r="M561" s="307" t="s">
        <v>5</v>
      </c>
      <c r="N561" s="308" t="s">
        <v>48</v>
      </c>
      <c r="O561" s="131"/>
      <c r="P561" s="309">
        <f>O561*H561</f>
        <v>0</v>
      </c>
      <c r="Q561" s="309">
        <v>0</v>
      </c>
      <c r="R561" s="309">
        <f>Q561*H561</f>
        <v>0</v>
      </c>
      <c r="S561" s="309">
        <v>0</v>
      </c>
      <c r="T561" s="310">
        <f>S561*H561</f>
        <v>0</v>
      </c>
      <c r="AR561" s="109" t="s">
        <v>157</v>
      </c>
      <c r="AT561" s="109" t="s">
        <v>152</v>
      </c>
      <c r="AU561" s="109" t="s">
        <v>85</v>
      </c>
      <c r="AY561" s="109" t="s">
        <v>150</v>
      </c>
      <c r="BE561" s="311">
        <f>IF(N561="základní",J561,0)</f>
        <v>0</v>
      </c>
      <c r="BF561" s="311">
        <f>IF(N561="snížená",J561,0)</f>
        <v>0</v>
      </c>
      <c r="BG561" s="311">
        <f>IF(N561="zákl. přenesená",J561,0)</f>
        <v>0</v>
      </c>
      <c r="BH561" s="311">
        <f>IF(N561="sníž. přenesená",J561,0)</f>
        <v>0</v>
      </c>
      <c r="BI561" s="311">
        <f>IF(N561="nulová",J561,0)</f>
        <v>0</v>
      </c>
      <c r="BJ561" s="109" t="s">
        <v>25</v>
      </c>
      <c r="BK561" s="311">
        <f>ROUND(I561*H561,2)</f>
        <v>0</v>
      </c>
      <c r="BL561" s="109" t="s">
        <v>157</v>
      </c>
      <c r="BM561" s="109" t="s">
        <v>667</v>
      </c>
    </row>
    <row r="562" spans="2:65" s="137" customFormat="1" ht="72">
      <c r="B562" s="130"/>
      <c r="D562" s="317" t="s">
        <v>159</v>
      </c>
      <c r="F562" s="348" t="s">
        <v>668</v>
      </c>
      <c r="I562" s="9"/>
      <c r="L562" s="130"/>
      <c r="M562" s="314"/>
      <c r="N562" s="131"/>
      <c r="O562" s="131"/>
      <c r="P562" s="131"/>
      <c r="Q562" s="131"/>
      <c r="R562" s="131"/>
      <c r="S562" s="131"/>
      <c r="T562" s="179"/>
      <c r="AT562" s="109" t="s">
        <v>159</v>
      </c>
      <c r="AU562" s="109" t="s">
        <v>85</v>
      </c>
    </row>
    <row r="563" spans="2:65" s="137" customFormat="1" ht="22.5" customHeight="1">
      <c r="B563" s="130"/>
      <c r="C563" s="302" t="s">
        <v>669</v>
      </c>
      <c r="D563" s="302" t="s">
        <v>152</v>
      </c>
      <c r="E563" s="303" t="s">
        <v>670</v>
      </c>
      <c r="F563" s="93" t="s">
        <v>671</v>
      </c>
      <c r="G563" s="304" t="s">
        <v>651</v>
      </c>
      <c r="H563" s="305">
        <v>7.2240000000000002</v>
      </c>
      <c r="I563" s="8"/>
      <c r="J563" s="306">
        <f>ROUND(I563*H563,2)</f>
        <v>0</v>
      </c>
      <c r="K563" s="93" t="s">
        <v>156</v>
      </c>
      <c r="L563" s="130"/>
      <c r="M563" s="307" t="s">
        <v>5</v>
      </c>
      <c r="N563" s="308" t="s">
        <v>48</v>
      </c>
      <c r="O563" s="131"/>
      <c r="P563" s="309">
        <f>O563*H563</f>
        <v>0</v>
      </c>
      <c r="Q563" s="309">
        <v>0</v>
      </c>
      <c r="R563" s="309">
        <f>Q563*H563</f>
        <v>0</v>
      </c>
      <c r="S563" s="309">
        <v>0</v>
      </c>
      <c r="T563" s="310">
        <f>S563*H563</f>
        <v>0</v>
      </c>
      <c r="AR563" s="109" t="s">
        <v>157</v>
      </c>
      <c r="AT563" s="109" t="s">
        <v>152</v>
      </c>
      <c r="AU563" s="109" t="s">
        <v>85</v>
      </c>
      <c r="AY563" s="109" t="s">
        <v>150</v>
      </c>
      <c r="BE563" s="311">
        <f>IF(N563="základní",J563,0)</f>
        <v>0</v>
      </c>
      <c r="BF563" s="311">
        <f>IF(N563="snížená",J563,0)</f>
        <v>0</v>
      </c>
      <c r="BG563" s="311">
        <f>IF(N563="zákl. přenesená",J563,0)</f>
        <v>0</v>
      </c>
      <c r="BH563" s="311">
        <f>IF(N563="sníž. přenesená",J563,0)</f>
        <v>0</v>
      </c>
      <c r="BI563" s="311">
        <f>IF(N563="nulová",J563,0)</f>
        <v>0</v>
      </c>
      <c r="BJ563" s="109" t="s">
        <v>25</v>
      </c>
      <c r="BK563" s="311">
        <f>ROUND(I563*H563,2)</f>
        <v>0</v>
      </c>
      <c r="BL563" s="109" t="s">
        <v>157</v>
      </c>
      <c r="BM563" s="109" t="s">
        <v>672</v>
      </c>
    </row>
    <row r="564" spans="2:65" s="137" customFormat="1" ht="72">
      <c r="B564" s="130"/>
      <c r="D564" s="312" t="s">
        <v>159</v>
      </c>
      <c r="F564" s="313" t="s">
        <v>668</v>
      </c>
      <c r="I564" s="9"/>
      <c r="L564" s="130"/>
      <c r="M564" s="314"/>
      <c r="N564" s="131"/>
      <c r="O564" s="131"/>
      <c r="P564" s="131"/>
      <c r="Q564" s="131"/>
      <c r="R564" s="131"/>
      <c r="S564" s="131"/>
      <c r="T564" s="179"/>
      <c r="AT564" s="109" t="s">
        <v>159</v>
      </c>
      <c r="AU564" s="109" t="s">
        <v>85</v>
      </c>
    </row>
    <row r="565" spans="2:65" s="289" customFormat="1" ht="29.85" customHeight="1">
      <c r="B565" s="288"/>
      <c r="D565" s="299" t="s">
        <v>76</v>
      </c>
      <c r="E565" s="300" t="s">
        <v>673</v>
      </c>
      <c r="F565" s="300" t="s">
        <v>674</v>
      </c>
      <c r="I565" s="7"/>
      <c r="J565" s="301">
        <f>BK565</f>
        <v>0</v>
      </c>
      <c r="L565" s="288"/>
      <c r="M565" s="293"/>
      <c r="N565" s="294"/>
      <c r="O565" s="294"/>
      <c r="P565" s="295">
        <f>SUM(P566:P569)</f>
        <v>0</v>
      </c>
      <c r="Q565" s="294"/>
      <c r="R565" s="295">
        <f>SUM(R566:R569)</f>
        <v>0</v>
      </c>
      <c r="S565" s="294"/>
      <c r="T565" s="296">
        <f>SUM(T566:T569)</f>
        <v>0</v>
      </c>
      <c r="AR565" s="290" t="s">
        <v>25</v>
      </c>
      <c r="AT565" s="297" t="s">
        <v>76</v>
      </c>
      <c r="AU565" s="297" t="s">
        <v>25</v>
      </c>
      <c r="AY565" s="290" t="s">
        <v>150</v>
      </c>
      <c r="BK565" s="298">
        <f>SUM(BK566:BK569)</f>
        <v>0</v>
      </c>
    </row>
    <row r="566" spans="2:65" s="137" customFormat="1" ht="44.25" customHeight="1">
      <c r="B566" s="130"/>
      <c r="C566" s="302" t="s">
        <v>675</v>
      </c>
      <c r="D566" s="302" t="s">
        <v>152</v>
      </c>
      <c r="E566" s="303" t="s">
        <v>676</v>
      </c>
      <c r="F566" s="93" t="s">
        <v>677</v>
      </c>
      <c r="G566" s="304" t="s">
        <v>651</v>
      </c>
      <c r="H566" s="305">
        <v>30.593</v>
      </c>
      <c r="I566" s="8"/>
      <c r="J566" s="306">
        <f>ROUND(I566*H566,2)</f>
        <v>0</v>
      </c>
      <c r="K566" s="93" t="s">
        <v>156</v>
      </c>
      <c r="L566" s="130"/>
      <c r="M566" s="307" t="s">
        <v>5</v>
      </c>
      <c r="N566" s="308" t="s">
        <v>48</v>
      </c>
      <c r="O566" s="131"/>
      <c r="P566" s="309">
        <f>O566*H566</f>
        <v>0</v>
      </c>
      <c r="Q566" s="309">
        <v>0</v>
      </c>
      <c r="R566" s="309">
        <f>Q566*H566</f>
        <v>0</v>
      </c>
      <c r="S566" s="309">
        <v>0</v>
      </c>
      <c r="T566" s="310">
        <f>S566*H566</f>
        <v>0</v>
      </c>
      <c r="AR566" s="109" t="s">
        <v>157</v>
      </c>
      <c r="AT566" s="109" t="s">
        <v>152</v>
      </c>
      <c r="AU566" s="109" t="s">
        <v>85</v>
      </c>
      <c r="AY566" s="109" t="s">
        <v>150</v>
      </c>
      <c r="BE566" s="311">
        <f>IF(N566="základní",J566,0)</f>
        <v>0</v>
      </c>
      <c r="BF566" s="311">
        <f>IF(N566="snížená",J566,0)</f>
        <v>0</v>
      </c>
      <c r="BG566" s="311">
        <f>IF(N566="zákl. přenesená",J566,0)</f>
        <v>0</v>
      </c>
      <c r="BH566" s="311">
        <f>IF(N566="sníž. přenesená",J566,0)</f>
        <v>0</v>
      </c>
      <c r="BI566" s="311">
        <f>IF(N566="nulová",J566,0)</f>
        <v>0</v>
      </c>
      <c r="BJ566" s="109" t="s">
        <v>25</v>
      </c>
      <c r="BK566" s="311">
        <f>ROUND(I566*H566,2)</f>
        <v>0</v>
      </c>
      <c r="BL566" s="109" t="s">
        <v>157</v>
      </c>
      <c r="BM566" s="109" t="s">
        <v>678</v>
      </c>
    </row>
    <row r="567" spans="2:65" s="137" customFormat="1" ht="48">
      <c r="B567" s="130"/>
      <c r="D567" s="317" t="s">
        <v>159</v>
      </c>
      <c r="F567" s="348" t="s">
        <v>679</v>
      </c>
      <c r="I567" s="9"/>
      <c r="L567" s="130"/>
      <c r="M567" s="314"/>
      <c r="N567" s="131"/>
      <c r="O567" s="131"/>
      <c r="P567" s="131"/>
      <c r="Q567" s="131"/>
      <c r="R567" s="131"/>
      <c r="S567" s="131"/>
      <c r="T567" s="179"/>
      <c r="AT567" s="109" t="s">
        <v>159</v>
      </c>
      <c r="AU567" s="109" t="s">
        <v>85</v>
      </c>
    </row>
    <row r="568" spans="2:65" s="137" customFormat="1" ht="44.25" customHeight="1">
      <c r="B568" s="130"/>
      <c r="C568" s="302" t="s">
        <v>680</v>
      </c>
      <c r="D568" s="302" t="s">
        <v>152</v>
      </c>
      <c r="E568" s="303" t="s">
        <v>681</v>
      </c>
      <c r="F568" s="93" t="s">
        <v>682</v>
      </c>
      <c r="G568" s="304" t="s">
        <v>651</v>
      </c>
      <c r="H568" s="305">
        <v>30.593</v>
      </c>
      <c r="I568" s="8"/>
      <c r="J568" s="306">
        <f>ROUND(I568*H568,2)</f>
        <v>0</v>
      </c>
      <c r="K568" s="93" t="s">
        <v>156</v>
      </c>
      <c r="L568" s="130"/>
      <c r="M568" s="307" t="s">
        <v>5</v>
      </c>
      <c r="N568" s="308" t="s">
        <v>48</v>
      </c>
      <c r="O568" s="131"/>
      <c r="P568" s="309">
        <f>O568*H568</f>
        <v>0</v>
      </c>
      <c r="Q568" s="309">
        <v>0</v>
      </c>
      <c r="R568" s="309">
        <f>Q568*H568</f>
        <v>0</v>
      </c>
      <c r="S568" s="309">
        <v>0</v>
      </c>
      <c r="T568" s="310">
        <f>S568*H568</f>
        <v>0</v>
      </c>
      <c r="AR568" s="109" t="s">
        <v>157</v>
      </c>
      <c r="AT568" s="109" t="s">
        <v>152</v>
      </c>
      <c r="AU568" s="109" t="s">
        <v>85</v>
      </c>
      <c r="AY568" s="109" t="s">
        <v>150</v>
      </c>
      <c r="BE568" s="311">
        <f>IF(N568="základní",J568,0)</f>
        <v>0</v>
      </c>
      <c r="BF568" s="311">
        <f>IF(N568="snížená",J568,0)</f>
        <v>0</v>
      </c>
      <c r="BG568" s="311">
        <f>IF(N568="zákl. přenesená",J568,0)</f>
        <v>0</v>
      </c>
      <c r="BH568" s="311">
        <f>IF(N568="sníž. přenesená",J568,0)</f>
        <v>0</v>
      </c>
      <c r="BI568" s="311">
        <f>IF(N568="nulová",J568,0)</f>
        <v>0</v>
      </c>
      <c r="BJ568" s="109" t="s">
        <v>25</v>
      </c>
      <c r="BK568" s="311">
        <f>ROUND(I568*H568,2)</f>
        <v>0</v>
      </c>
      <c r="BL568" s="109" t="s">
        <v>157</v>
      </c>
      <c r="BM568" s="109" t="s">
        <v>683</v>
      </c>
    </row>
    <row r="569" spans="2:65" s="137" customFormat="1" ht="48">
      <c r="B569" s="130"/>
      <c r="D569" s="312" t="s">
        <v>159</v>
      </c>
      <c r="F569" s="313" t="s">
        <v>679</v>
      </c>
      <c r="I569" s="9"/>
      <c r="L569" s="130"/>
      <c r="M569" s="314"/>
      <c r="N569" s="131"/>
      <c r="O569" s="131"/>
      <c r="P569" s="131"/>
      <c r="Q569" s="131"/>
      <c r="R569" s="131"/>
      <c r="S569" s="131"/>
      <c r="T569" s="179"/>
      <c r="AT569" s="109" t="s">
        <v>159</v>
      </c>
      <c r="AU569" s="109" t="s">
        <v>85</v>
      </c>
    </row>
    <row r="570" spans="2:65" s="289" customFormat="1" ht="37.35" customHeight="1">
      <c r="B570" s="288"/>
      <c r="D570" s="290" t="s">
        <v>76</v>
      </c>
      <c r="E570" s="291" t="s">
        <v>337</v>
      </c>
      <c r="F570" s="291" t="s">
        <v>684</v>
      </c>
      <c r="I570" s="7"/>
      <c r="J570" s="292">
        <f>BK570</f>
        <v>0</v>
      </c>
      <c r="L570" s="288"/>
      <c r="M570" s="293"/>
      <c r="N570" s="294"/>
      <c r="O570" s="294"/>
      <c r="P570" s="295">
        <f>P571</f>
        <v>0</v>
      </c>
      <c r="Q570" s="294"/>
      <c r="R570" s="295">
        <f>R571</f>
        <v>0</v>
      </c>
      <c r="S570" s="294"/>
      <c r="T570" s="296">
        <f>T571</f>
        <v>0</v>
      </c>
      <c r="AR570" s="290" t="s">
        <v>166</v>
      </c>
      <c r="AT570" s="297" t="s">
        <v>76</v>
      </c>
      <c r="AU570" s="297" t="s">
        <v>77</v>
      </c>
      <c r="AY570" s="290" t="s">
        <v>150</v>
      </c>
      <c r="BK570" s="298">
        <f>BK571</f>
        <v>0</v>
      </c>
    </row>
    <row r="571" spans="2:65" s="289" customFormat="1" ht="19.95" customHeight="1">
      <c r="B571" s="288"/>
      <c r="D571" s="299" t="s">
        <v>76</v>
      </c>
      <c r="E571" s="300" t="s">
        <v>685</v>
      </c>
      <c r="F571" s="300" t="s">
        <v>686</v>
      </c>
      <c r="I571" s="7"/>
      <c r="J571" s="301">
        <f>BK571</f>
        <v>0</v>
      </c>
      <c r="L571" s="288"/>
      <c r="M571" s="293"/>
      <c r="N571" s="294"/>
      <c r="O571" s="294"/>
      <c r="P571" s="295">
        <f>P572</f>
        <v>0</v>
      </c>
      <c r="Q571" s="294"/>
      <c r="R571" s="295">
        <f>R572</f>
        <v>0</v>
      </c>
      <c r="S571" s="294"/>
      <c r="T571" s="296">
        <f>T572</f>
        <v>0</v>
      </c>
      <c r="AR571" s="290" t="s">
        <v>166</v>
      </c>
      <c r="AT571" s="297" t="s">
        <v>76</v>
      </c>
      <c r="AU571" s="297" t="s">
        <v>25</v>
      </c>
      <c r="AY571" s="290" t="s">
        <v>150</v>
      </c>
      <c r="BK571" s="298">
        <f>BK572</f>
        <v>0</v>
      </c>
    </row>
    <row r="572" spans="2:65" s="137" customFormat="1" ht="22.5" customHeight="1">
      <c r="B572" s="130"/>
      <c r="C572" s="302" t="s">
        <v>687</v>
      </c>
      <c r="D572" s="302" t="s">
        <v>152</v>
      </c>
      <c r="E572" s="303" t="s">
        <v>688</v>
      </c>
      <c r="F572" s="93" t="s">
        <v>1892</v>
      </c>
      <c r="G572" s="304" t="s">
        <v>169</v>
      </c>
      <c r="H572" s="305">
        <v>964.2</v>
      </c>
      <c r="I572" s="8"/>
      <c r="J572" s="306">
        <f>ROUND(I572*H572,2)</f>
        <v>0</v>
      </c>
      <c r="K572" s="93" t="s">
        <v>5</v>
      </c>
      <c r="L572" s="130"/>
      <c r="M572" s="307" t="s">
        <v>5</v>
      </c>
      <c r="N572" s="349" t="s">
        <v>48</v>
      </c>
      <c r="O572" s="350"/>
      <c r="P572" s="351">
        <f>O572*H572</f>
        <v>0</v>
      </c>
      <c r="Q572" s="351">
        <v>0</v>
      </c>
      <c r="R572" s="351">
        <f>Q572*H572</f>
        <v>0</v>
      </c>
      <c r="S572" s="351">
        <v>0</v>
      </c>
      <c r="T572" s="352">
        <f>S572*H572</f>
        <v>0</v>
      </c>
      <c r="AR572" s="109" t="s">
        <v>157</v>
      </c>
      <c r="AT572" s="109" t="s">
        <v>152</v>
      </c>
      <c r="AU572" s="109" t="s">
        <v>85</v>
      </c>
      <c r="AY572" s="109" t="s">
        <v>150</v>
      </c>
      <c r="BE572" s="311">
        <f>IF(N572="základní",J572,0)</f>
        <v>0</v>
      </c>
      <c r="BF572" s="311">
        <f>IF(N572="snížená",J572,0)</f>
        <v>0</v>
      </c>
      <c r="BG572" s="311">
        <f>IF(N572="zákl. přenesená",J572,0)</f>
        <v>0</v>
      </c>
      <c r="BH572" s="311">
        <f>IF(N572="sníž. přenesená",J572,0)</f>
        <v>0</v>
      </c>
      <c r="BI572" s="311">
        <f>IF(N572="nulová",J572,0)</f>
        <v>0</v>
      </c>
      <c r="BJ572" s="109" t="s">
        <v>25</v>
      </c>
      <c r="BK572" s="311">
        <f>ROUND(I572*H572,2)</f>
        <v>0</v>
      </c>
      <c r="BL572" s="109" t="s">
        <v>157</v>
      </c>
      <c r="BM572" s="109" t="s">
        <v>689</v>
      </c>
    </row>
    <row r="573" spans="2:65" s="137" customFormat="1" ht="6.9" customHeight="1">
      <c r="B573" s="156"/>
      <c r="C573" s="157"/>
      <c r="D573" s="157"/>
      <c r="E573" s="157"/>
      <c r="F573" s="157"/>
      <c r="G573" s="157"/>
      <c r="H573" s="157"/>
      <c r="I573" s="157"/>
      <c r="J573" s="157"/>
      <c r="K573" s="157"/>
      <c r="L573" s="130"/>
    </row>
  </sheetData>
  <sheetProtection password="C6B9" sheet="1" objects="1" scenarios="1" formatRows="0" selectLockedCells="1"/>
  <autoFilter ref="C92:K572"/>
  <mergeCells count="12">
    <mergeCell ref="G1:H1"/>
    <mergeCell ref="L2:V2"/>
    <mergeCell ref="E49:H49"/>
    <mergeCell ref="E51:H51"/>
    <mergeCell ref="E81:H81"/>
    <mergeCell ref="E83:H83"/>
    <mergeCell ref="E85:H85"/>
    <mergeCell ref="E7:H7"/>
    <mergeCell ref="E9:H9"/>
    <mergeCell ref="E11:H11"/>
    <mergeCell ref="E26:H26"/>
    <mergeCell ref="E47:H47"/>
  </mergeCells>
  <hyperlinks>
    <hyperlink ref="F1:G1" location="C2" display="1) Krycí list soupisu"/>
    <hyperlink ref="G1:H1" location="C58" display="2) Rekapitulace"/>
    <hyperlink ref="J1" location="C92"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482"/>
  <sheetViews>
    <sheetView showGridLines="0" workbookViewId="0">
      <pane ySplit="1" topLeftCell="A472" activePane="bottomLeft" state="frozen"/>
      <selection pane="bottomLeft" activeCell="I480" sqref="I480"/>
    </sheetView>
  </sheetViews>
  <sheetFormatPr defaultRowHeight="12"/>
  <cols>
    <col min="1" max="1" width="8.28515625" style="105" customWidth="1"/>
    <col min="2" max="2" width="1.7109375" style="105" customWidth="1"/>
    <col min="3" max="3" width="4.140625" style="105" customWidth="1"/>
    <col min="4" max="4" width="4.28515625" style="105" customWidth="1"/>
    <col min="5" max="5" width="17.140625" style="105" customWidth="1"/>
    <col min="6" max="6" width="75" style="105" customWidth="1"/>
    <col min="7" max="7" width="8.7109375" style="105" customWidth="1"/>
    <col min="8" max="8" width="11.140625" style="105" customWidth="1"/>
    <col min="9" max="9" width="12.7109375" style="105" customWidth="1"/>
    <col min="10" max="10" width="23.42578125" style="105" customWidth="1"/>
    <col min="11" max="11" width="15.42578125" style="105" customWidth="1"/>
    <col min="12" max="12" width="9.140625" style="105"/>
    <col min="13" max="18" width="9.28515625" style="105" hidden="1"/>
    <col min="19" max="19" width="8.140625" style="105" hidden="1" customWidth="1"/>
    <col min="20" max="20" width="29.7109375" style="105" hidden="1" customWidth="1"/>
    <col min="21" max="21" width="16.28515625" style="105" hidden="1" customWidth="1"/>
    <col min="22" max="22" width="12.28515625" style="105" customWidth="1"/>
    <col min="23" max="23" width="16.28515625" style="105" customWidth="1"/>
    <col min="24" max="24" width="12.28515625" style="105" customWidth="1"/>
    <col min="25" max="25" width="15" style="105" customWidth="1"/>
    <col min="26" max="26" width="11" style="105" customWidth="1"/>
    <col min="27" max="27" width="15" style="105" customWidth="1"/>
    <col min="28" max="28" width="16.28515625" style="105" customWidth="1"/>
    <col min="29" max="29" width="11" style="105" customWidth="1"/>
    <col min="30" max="30" width="15" style="105" customWidth="1"/>
    <col min="31" max="31" width="16.28515625" style="105" customWidth="1"/>
    <col min="32" max="43" width="9.140625" style="105"/>
    <col min="44" max="65" width="9.28515625" style="105" hidden="1"/>
    <col min="66" max="16384" width="9.140625" style="105"/>
  </cols>
  <sheetData>
    <row r="1" spans="1:70" ht="21.75" customHeight="1">
      <c r="A1" s="104"/>
      <c r="B1" s="3"/>
      <c r="C1" s="3"/>
      <c r="D1" s="4" t="s">
        <v>1</v>
      </c>
      <c r="E1" s="3"/>
      <c r="F1" s="232" t="s">
        <v>108</v>
      </c>
      <c r="G1" s="233" t="s">
        <v>109</v>
      </c>
      <c r="H1" s="233"/>
      <c r="I1" s="3"/>
      <c r="J1" s="232" t="s">
        <v>110</v>
      </c>
      <c r="K1" s="4" t="s">
        <v>111</v>
      </c>
      <c r="L1" s="232" t="s">
        <v>112</v>
      </c>
      <c r="M1" s="232"/>
      <c r="N1" s="232"/>
      <c r="O1" s="232"/>
      <c r="P1" s="232"/>
      <c r="Q1" s="232"/>
      <c r="R1" s="232"/>
      <c r="S1" s="232"/>
      <c r="T1" s="232"/>
      <c r="U1" s="103"/>
      <c r="V1" s="103"/>
      <c r="W1" s="104"/>
      <c r="X1" s="104"/>
      <c r="Y1" s="104"/>
      <c r="Z1" s="104"/>
      <c r="AA1" s="104"/>
      <c r="AB1" s="104"/>
      <c r="AC1" s="104"/>
      <c r="AD1" s="104"/>
      <c r="AE1" s="104"/>
      <c r="AF1" s="104"/>
      <c r="AG1" s="104"/>
      <c r="AH1" s="104"/>
      <c r="AI1" s="104"/>
      <c r="AJ1" s="104"/>
      <c r="AK1" s="104"/>
      <c r="AL1" s="104"/>
      <c r="AM1" s="104"/>
      <c r="AN1" s="104"/>
      <c r="AO1" s="104"/>
      <c r="AP1" s="104"/>
      <c r="AQ1" s="104"/>
      <c r="AR1" s="104"/>
      <c r="AS1" s="104"/>
      <c r="AT1" s="104"/>
      <c r="AU1" s="104"/>
      <c r="AV1" s="104"/>
      <c r="AW1" s="104"/>
      <c r="AX1" s="104"/>
      <c r="AY1" s="104"/>
      <c r="AZ1" s="104"/>
      <c r="BA1" s="104"/>
      <c r="BB1" s="104"/>
      <c r="BC1" s="104"/>
      <c r="BD1" s="104"/>
      <c r="BE1" s="104"/>
      <c r="BF1" s="104"/>
      <c r="BG1" s="104"/>
      <c r="BH1" s="104"/>
      <c r="BI1" s="104"/>
      <c r="BJ1" s="104"/>
      <c r="BK1" s="104"/>
      <c r="BL1" s="104"/>
      <c r="BM1" s="104"/>
      <c r="BN1" s="104"/>
      <c r="BO1" s="104"/>
      <c r="BP1" s="104"/>
      <c r="BQ1" s="104"/>
      <c r="BR1" s="104"/>
    </row>
    <row r="2" spans="1:70" ht="36.9" customHeight="1">
      <c r="L2" s="107" t="s">
        <v>8</v>
      </c>
      <c r="M2" s="108"/>
      <c r="N2" s="108"/>
      <c r="O2" s="108"/>
      <c r="P2" s="108"/>
      <c r="Q2" s="108"/>
      <c r="R2" s="108"/>
      <c r="S2" s="108"/>
      <c r="T2" s="108"/>
      <c r="U2" s="108"/>
      <c r="V2" s="108"/>
      <c r="AT2" s="109" t="s">
        <v>93</v>
      </c>
    </row>
    <row r="3" spans="1:70" ht="6.9" customHeight="1">
      <c r="B3" s="110"/>
      <c r="C3" s="111"/>
      <c r="D3" s="111"/>
      <c r="E3" s="111"/>
      <c r="F3" s="111"/>
      <c r="G3" s="111"/>
      <c r="H3" s="111"/>
      <c r="I3" s="111"/>
      <c r="J3" s="111"/>
      <c r="K3" s="112"/>
      <c r="AT3" s="109" t="s">
        <v>85</v>
      </c>
    </row>
    <row r="4" spans="1:70" ht="36.9" customHeight="1">
      <c r="B4" s="113"/>
      <c r="C4" s="114"/>
      <c r="D4" s="115" t="s">
        <v>113</v>
      </c>
      <c r="E4" s="114"/>
      <c r="F4" s="114"/>
      <c r="G4" s="114"/>
      <c r="H4" s="114"/>
      <c r="I4" s="114"/>
      <c r="J4" s="114"/>
      <c r="K4" s="116"/>
      <c r="M4" s="117" t="s">
        <v>13</v>
      </c>
      <c r="AT4" s="109" t="s">
        <v>6</v>
      </c>
    </row>
    <row r="5" spans="1:70" ht="6.9" customHeight="1">
      <c r="B5" s="113"/>
      <c r="C5" s="114"/>
      <c r="D5" s="114"/>
      <c r="E5" s="114"/>
      <c r="F5" s="114"/>
      <c r="G5" s="114"/>
      <c r="H5" s="114"/>
      <c r="I5" s="114"/>
      <c r="J5" s="114"/>
      <c r="K5" s="116"/>
    </row>
    <row r="6" spans="1:70" ht="13.2">
      <c r="B6" s="113"/>
      <c r="C6" s="114"/>
      <c r="D6" s="126" t="s">
        <v>19</v>
      </c>
      <c r="E6" s="114"/>
      <c r="F6" s="114"/>
      <c r="G6" s="114"/>
      <c r="H6" s="114"/>
      <c r="I6" s="114"/>
      <c r="J6" s="114"/>
      <c r="K6" s="116"/>
    </row>
    <row r="7" spans="1:70" ht="22.5" customHeight="1">
      <c r="B7" s="113"/>
      <c r="C7" s="114"/>
      <c r="D7" s="114"/>
      <c r="E7" s="234" t="str">
        <f>'Rekapitulace stavby'!K6</f>
        <v>Vodovod Hostkovice - Lipolec</v>
      </c>
      <c r="F7" s="235"/>
      <c r="G7" s="235"/>
      <c r="H7" s="235"/>
      <c r="I7" s="114"/>
      <c r="J7" s="114"/>
      <c r="K7" s="116"/>
    </row>
    <row r="8" spans="1:70" ht="13.2">
      <c r="B8" s="113"/>
      <c r="C8" s="114"/>
      <c r="D8" s="126" t="s">
        <v>114</v>
      </c>
      <c r="E8" s="114"/>
      <c r="F8" s="114"/>
      <c r="G8" s="114"/>
      <c r="H8" s="114"/>
      <c r="I8" s="114"/>
      <c r="J8" s="114"/>
      <c r="K8" s="116"/>
    </row>
    <row r="9" spans="1:70" s="137" customFormat="1" ht="22.5" customHeight="1">
      <c r="B9" s="130"/>
      <c r="C9" s="131"/>
      <c r="D9" s="131"/>
      <c r="E9" s="234" t="s">
        <v>115</v>
      </c>
      <c r="F9" s="236"/>
      <c r="G9" s="236"/>
      <c r="H9" s="236"/>
      <c r="I9" s="131"/>
      <c r="J9" s="131"/>
      <c r="K9" s="136"/>
    </row>
    <row r="10" spans="1:70" s="137" customFormat="1" ht="13.2">
      <c r="B10" s="130"/>
      <c r="C10" s="131"/>
      <c r="D10" s="126" t="s">
        <v>116</v>
      </c>
      <c r="E10" s="131"/>
      <c r="F10" s="131"/>
      <c r="G10" s="131"/>
      <c r="H10" s="131"/>
      <c r="I10" s="131"/>
      <c r="J10" s="131"/>
      <c r="K10" s="136"/>
    </row>
    <row r="11" spans="1:70" s="137" customFormat="1" ht="36.9" customHeight="1">
      <c r="B11" s="130"/>
      <c r="C11" s="131"/>
      <c r="D11" s="131"/>
      <c r="E11" s="237" t="s">
        <v>690</v>
      </c>
      <c r="F11" s="236"/>
      <c r="G11" s="236"/>
      <c r="H11" s="236"/>
      <c r="I11" s="131"/>
      <c r="J11" s="131"/>
      <c r="K11" s="136"/>
    </row>
    <row r="12" spans="1:70" s="137" customFormat="1">
      <c r="B12" s="130"/>
      <c r="C12" s="131"/>
      <c r="D12" s="131"/>
      <c r="E12" s="131"/>
      <c r="F12" s="131"/>
      <c r="G12" s="131"/>
      <c r="H12" s="131"/>
      <c r="I12" s="131"/>
      <c r="J12" s="131"/>
      <c r="K12" s="136"/>
    </row>
    <row r="13" spans="1:70" s="137" customFormat="1" ht="14.4" customHeight="1">
      <c r="B13" s="130"/>
      <c r="C13" s="131"/>
      <c r="D13" s="126" t="s">
        <v>22</v>
      </c>
      <c r="E13" s="131"/>
      <c r="F13" s="127" t="s">
        <v>23</v>
      </c>
      <c r="G13" s="131"/>
      <c r="H13" s="131"/>
      <c r="I13" s="126" t="s">
        <v>24</v>
      </c>
      <c r="J13" s="127" t="s">
        <v>5</v>
      </c>
      <c r="K13" s="136"/>
    </row>
    <row r="14" spans="1:70" s="137" customFormat="1" ht="14.4" customHeight="1">
      <c r="B14" s="130"/>
      <c r="C14" s="131"/>
      <c r="D14" s="126" t="s">
        <v>26</v>
      </c>
      <c r="E14" s="131"/>
      <c r="F14" s="127" t="s">
        <v>27</v>
      </c>
      <c r="G14" s="131"/>
      <c r="H14" s="131"/>
      <c r="I14" s="126" t="s">
        <v>28</v>
      </c>
      <c r="J14" s="238" t="str">
        <f>'Rekapitulace stavby'!AN8</f>
        <v>Vyplň údaj v rekapitulaci</v>
      </c>
      <c r="K14" s="136"/>
    </row>
    <row r="15" spans="1:70" s="137" customFormat="1" ht="10.95" customHeight="1">
      <c r="B15" s="130"/>
      <c r="C15" s="131"/>
      <c r="D15" s="131"/>
      <c r="E15" s="131"/>
      <c r="F15" s="131"/>
      <c r="G15" s="131"/>
      <c r="H15" s="131"/>
      <c r="I15" s="131"/>
      <c r="J15" s="131"/>
      <c r="K15" s="136"/>
    </row>
    <row r="16" spans="1:70" s="137" customFormat="1" ht="14.4" customHeight="1">
      <c r="B16" s="130"/>
      <c r="C16" s="131"/>
      <c r="D16" s="126" t="s">
        <v>31</v>
      </c>
      <c r="E16" s="131"/>
      <c r="F16" s="131"/>
      <c r="G16" s="131"/>
      <c r="H16" s="131"/>
      <c r="I16" s="126" t="s">
        <v>32</v>
      </c>
      <c r="J16" s="127" t="str">
        <f>IF('Rekapitulace stavby'!AN10="","",'Rekapitulace stavby'!AN10)</f>
        <v/>
      </c>
      <c r="K16" s="136"/>
    </row>
    <row r="17" spans="2:11" s="137" customFormat="1" ht="18" customHeight="1">
      <c r="B17" s="130"/>
      <c r="C17" s="131"/>
      <c r="D17" s="131"/>
      <c r="E17" s="127" t="str">
        <f>IF('Rekapitulace stavby'!E11="","",'Rekapitulace stavby'!E11)</f>
        <v xml:space="preserve"> </v>
      </c>
      <c r="F17" s="131"/>
      <c r="G17" s="131"/>
      <c r="H17" s="131"/>
      <c r="I17" s="126" t="s">
        <v>34</v>
      </c>
      <c r="J17" s="127" t="str">
        <f>IF('Rekapitulace stavby'!AN11="","",'Rekapitulace stavby'!AN11)</f>
        <v/>
      </c>
      <c r="K17" s="136"/>
    </row>
    <row r="18" spans="2:11" s="137" customFormat="1" ht="6.9" customHeight="1">
      <c r="B18" s="130"/>
      <c r="C18" s="131"/>
      <c r="D18" s="131"/>
      <c r="E18" s="131"/>
      <c r="F18" s="131"/>
      <c r="G18" s="131"/>
      <c r="H18" s="131"/>
      <c r="I18" s="131"/>
      <c r="J18" s="131"/>
      <c r="K18" s="136"/>
    </row>
    <row r="19" spans="2:11" s="137" customFormat="1" ht="14.4" customHeight="1">
      <c r="B19" s="130"/>
      <c r="C19" s="131"/>
      <c r="D19" s="126" t="s">
        <v>35</v>
      </c>
      <c r="E19" s="131"/>
      <c r="F19" s="131"/>
      <c r="G19" s="131"/>
      <c r="H19" s="131"/>
      <c r="I19" s="126" t="s">
        <v>32</v>
      </c>
      <c r="J19" s="127" t="str">
        <f>IF('Rekapitulace stavby'!AN13="Vyplň údaj","",IF('Rekapitulace stavby'!AN13="","",'Rekapitulace stavby'!AN13))</f>
        <v/>
      </c>
      <c r="K19" s="136"/>
    </row>
    <row r="20" spans="2:11" s="137" customFormat="1" ht="18" customHeight="1">
      <c r="B20" s="130"/>
      <c r="C20" s="131"/>
      <c r="D20" s="131"/>
      <c r="E20" s="127" t="str">
        <f>IF('Rekapitulace stavby'!E14="Vyplň údaj","",IF('Rekapitulace stavby'!E14="","",'Rekapitulace stavby'!E14))</f>
        <v/>
      </c>
      <c r="F20" s="131"/>
      <c r="G20" s="131"/>
      <c r="H20" s="131"/>
      <c r="I20" s="126" t="s">
        <v>34</v>
      </c>
      <c r="J20" s="127" t="str">
        <f>IF('Rekapitulace stavby'!AN14="Vyplň údaj","",IF('Rekapitulace stavby'!AN14="","",'Rekapitulace stavby'!AN14))</f>
        <v/>
      </c>
      <c r="K20" s="136"/>
    </row>
    <row r="21" spans="2:11" s="137" customFormat="1" ht="6.9" customHeight="1">
      <c r="B21" s="130"/>
      <c r="C21" s="131"/>
      <c r="D21" s="131"/>
      <c r="E21" s="131"/>
      <c r="F21" s="131"/>
      <c r="G21" s="131"/>
      <c r="H21" s="131"/>
      <c r="I21" s="131"/>
      <c r="J21" s="131"/>
      <c r="K21" s="136"/>
    </row>
    <row r="22" spans="2:11" s="137" customFormat="1" ht="14.4" customHeight="1">
      <c r="B22" s="130"/>
      <c r="C22" s="131"/>
      <c r="D22" s="126" t="s">
        <v>37</v>
      </c>
      <c r="E22" s="131"/>
      <c r="F22" s="131"/>
      <c r="G22" s="131"/>
      <c r="H22" s="131"/>
      <c r="I22" s="126" t="s">
        <v>32</v>
      </c>
      <c r="J22" s="127" t="s">
        <v>38</v>
      </c>
      <c r="K22" s="136"/>
    </row>
    <row r="23" spans="2:11" s="137" customFormat="1" ht="18" customHeight="1">
      <c r="B23" s="130"/>
      <c r="C23" s="131"/>
      <c r="D23" s="131"/>
      <c r="E23" s="127" t="s">
        <v>39</v>
      </c>
      <c r="F23" s="131"/>
      <c r="G23" s="131"/>
      <c r="H23" s="131"/>
      <c r="I23" s="126" t="s">
        <v>34</v>
      </c>
      <c r="J23" s="127" t="s">
        <v>5</v>
      </c>
      <c r="K23" s="136"/>
    </row>
    <row r="24" spans="2:11" s="137" customFormat="1" ht="6.9" customHeight="1">
      <c r="B24" s="130"/>
      <c r="C24" s="131"/>
      <c r="D24" s="131"/>
      <c r="E24" s="131"/>
      <c r="F24" s="131"/>
      <c r="G24" s="131"/>
      <c r="H24" s="131"/>
      <c r="I24" s="131"/>
      <c r="J24" s="131"/>
      <c r="K24" s="136"/>
    </row>
    <row r="25" spans="2:11" s="137" customFormat="1" ht="14.4" customHeight="1">
      <c r="B25" s="130"/>
      <c r="C25" s="131"/>
      <c r="D25" s="126" t="s">
        <v>41</v>
      </c>
      <c r="E25" s="131"/>
      <c r="F25" s="131"/>
      <c r="G25" s="131"/>
      <c r="H25" s="131"/>
      <c r="I25" s="131"/>
      <c r="J25" s="131"/>
      <c r="K25" s="136"/>
    </row>
    <row r="26" spans="2:11" s="242" customFormat="1" ht="63" customHeight="1">
      <c r="B26" s="239"/>
      <c r="C26" s="240"/>
      <c r="D26" s="240"/>
      <c r="E26" s="128" t="s">
        <v>42</v>
      </c>
      <c r="F26" s="128"/>
      <c r="G26" s="128"/>
      <c r="H26" s="128"/>
      <c r="I26" s="240"/>
      <c r="J26" s="240"/>
      <c r="K26" s="241"/>
    </row>
    <row r="27" spans="2:11" s="137" customFormat="1" ht="6.9" customHeight="1">
      <c r="B27" s="130"/>
      <c r="C27" s="131"/>
      <c r="D27" s="131"/>
      <c r="E27" s="131"/>
      <c r="F27" s="131"/>
      <c r="G27" s="131"/>
      <c r="H27" s="131"/>
      <c r="I27" s="131"/>
      <c r="J27" s="131"/>
      <c r="K27" s="136"/>
    </row>
    <row r="28" spans="2:11" s="137" customFormat="1" ht="6.9" customHeight="1">
      <c r="B28" s="130"/>
      <c r="C28" s="131"/>
      <c r="D28" s="175"/>
      <c r="E28" s="175"/>
      <c r="F28" s="175"/>
      <c r="G28" s="175"/>
      <c r="H28" s="175"/>
      <c r="I28" s="175"/>
      <c r="J28" s="175"/>
      <c r="K28" s="243"/>
    </row>
    <row r="29" spans="2:11" s="137" customFormat="1" ht="25.35" customHeight="1">
      <c r="B29" s="130"/>
      <c r="C29" s="131"/>
      <c r="D29" s="244" t="s">
        <v>43</v>
      </c>
      <c r="E29" s="131"/>
      <c r="F29" s="131"/>
      <c r="G29" s="131"/>
      <c r="H29" s="131"/>
      <c r="I29" s="131"/>
      <c r="J29" s="245">
        <f>ROUND(J103,2)</f>
        <v>0</v>
      </c>
      <c r="K29" s="136"/>
    </row>
    <row r="30" spans="2:11" s="137" customFormat="1" ht="6.9" customHeight="1">
      <c r="B30" s="130"/>
      <c r="C30" s="131"/>
      <c r="D30" s="175"/>
      <c r="E30" s="175"/>
      <c r="F30" s="175"/>
      <c r="G30" s="175"/>
      <c r="H30" s="175"/>
      <c r="I30" s="175"/>
      <c r="J30" s="175"/>
      <c r="K30" s="243"/>
    </row>
    <row r="31" spans="2:11" s="137" customFormat="1" ht="14.4" customHeight="1">
      <c r="B31" s="130"/>
      <c r="C31" s="131"/>
      <c r="D31" s="131"/>
      <c r="E31" s="131"/>
      <c r="F31" s="246" t="s">
        <v>45</v>
      </c>
      <c r="G31" s="131"/>
      <c r="H31" s="131"/>
      <c r="I31" s="246" t="s">
        <v>44</v>
      </c>
      <c r="J31" s="246" t="s">
        <v>46</v>
      </c>
      <c r="K31" s="136"/>
    </row>
    <row r="32" spans="2:11" s="137" customFormat="1" ht="14.4" customHeight="1">
      <c r="B32" s="130"/>
      <c r="C32" s="131"/>
      <c r="D32" s="141" t="s">
        <v>47</v>
      </c>
      <c r="E32" s="141" t="s">
        <v>48</v>
      </c>
      <c r="F32" s="247">
        <f>ROUND(SUM(BE103:BE481), 2)</f>
        <v>0</v>
      </c>
      <c r="G32" s="131"/>
      <c r="H32" s="131"/>
      <c r="I32" s="248">
        <v>0.21</v>
      </c>
      <c r="J32" s="247">
        <f>ROUND(ROUND((SUM(BE103:BE481)), 2)*I32, 2)</f>
        <v>0</v>
      </c>
      <c r="K32" s="136"/>
    </row>
    <row r="33" spans="2:11" s="137" customFormat="1" ht="14.4" customHeight="1">
      <c r="B33" s="130"/>
      <c r="C33" s="131"/>
      <c r="D33" s="131"/>
      <c r="E33" s="141" t="s">
        <v>49</v>
      </c>
      <c r="F33" s="247">
        <f>ROUND(SUM(BF103:BF481), 2)</f>
        <v>0</v>
      </c>
      <c r="G33" s="131"/>
      <c r="H33" s="131"/>
      <c r="I33" s="248">
        <v>0.15</v>
      </c>
      <c r="J33" s="247">
        <f>ROUND(ROUND((SUM(BF103:BF481)), 2)*I33, 2)</f>
        <v>0</v>
      </c>
      <c r="K33" s="136"/>
    </row>
    <row r="34" spans="2:11" s="137" customFormat="1" ht="14.4" hidden="1" customHeight="1">
      <c r="B34" s="130"/>
      <c r="C34" s="131"/>
      <c r="D34" s="131"/>
      <c r="E34" s="141" t="s">
        <v>50</v>
      </c>
      <c r="F34" s="247">
        <f>ROUND(SUM(BG103:BG481), 2)</f>
        <v>0</v>
      </c>
      <c r="G34" s="131"/>
      <c r="H34" s="131"/>
      <c r="I34" s="248">
        <v>0.21</v>
      </c>
      <c r="J34" s="247">
        <v>0</v>
      </c>
      <c r="K34" s="136"/>
    </row>
    <row r="35" spans="2:11" s="137" customFormat="1" ht="14.4" hidden="1" customHeight="1">
      <c r="B35" s="130"/>
      <c r="C35" s="131"/>
      <c r="D35" s="131"/>
      <c r="E35" s="141" t="s">
        <v>51</v>
      </c>
      <c r="F35" s="247">
        <f>ROUND(SUM(BH103:BH481), 2)</f>
        <v>0</v>
      </c>
      <c r="G35" s="131"/>
      <c r="H35" s="131"/>
      <c r="I35" s="248">
        <v>0.15</v>
      </c>
      <c r="J35" s="247">
        <v>0</v>
      </c>
      <c r="K35" s="136"/>
    </row>
    <row r="36" spans="2:11" s="137" customFormat="1" ht="14.4" hidden="1" customHeight="1">
      <c r="B36" s="130"/>
      <c r="C36" s="131"/>
      <c r="D36" s="131"/>
      <c r="E36" s="141" t="s">
        <v>52</v>
      </c>
      <c r="F36" s="247">
        <f>ROUND(SUM(BI103:BI481), 2)</f>
        <v>0</v>
      </c>
      <c r="G36" s="131"/>
      <c r="H36" s="131"/>
      <c r="I36" s="248">
        <v>0</v>
      </c>
      <c r="J36" s="247">
        <v>0</v>
      </c>
      <c r="K36" s="136"/>
    </row>
    <row r="37" spans="2:11" s="137" customFormat="1" ht="6.9" customHeight="1">
      <c r="B37" s="130"/>
      <c r="C37" s="131"/>
      <c r="D37" s="131"/>
      <c r="E37" s="131"/>
      <c r="F37" s="131"/>
      <c r="G37" s="131"/>
      <c r="H37" s="131"/>
      <c r="I37" s="131"/>
      <c r="J37" s="131"/>
      <c r="K37" s="136"/>
    </row>
    <row r="38" spans="2:11" s="137" customFormat="1" ht="25.35" customHeight="1">
      <c r="B38" s="130"/>
      <c r="C38" s="249"/>
      <c r="D38" s="250" t="s">
        <v>53</v>
      </c>
      <c r="E38" s="182"/>
      <c r="F38" s="182"/>
      <c r="G38" s="251" t="s">
        <v>54</v>
      </c>
      <c r="H38" s="252" t="s">
        <v>55</v>
      </c>
      <c r="I38" s="182"/>
      <c r="J38" s="253">
        <f>SUM(J29:J36)</f>
        <v>0</v>
      </c>
      <c r="K38" s="254"/>
    </row>
    <row r="39" spans="2:11" s="137" customFormat="1" ht="14.4" customHeight="1">
      <c r="B39" s="156"/>
      <c r="C39" s="157"/>
      <c r="D39" s="157"/>
      <c r="E39" s="157"/>
      <c r="F39" s="157"/>
      <c r="G39" s="157"/>
      <c r="H39" s="157"/>
      <c r="I39" s="157"/>
      <c r="J39" s="157"/>
      <c r="K39" s="158"/>
    </row>
    <row r="43" spans="2:11" s="137" customFormat="1" ht="6.9" customHeight="1">
      <c r="B43" s="159"/>
      <c r="C43" s="160"/>
      <c r="D43" s="160"/>
      <c r="E43" s="160"/>
      <c r="F43" s="160"/>
      <c r="G43" s="160"/>
      <c r="H43" s="160"/>
      <c r="I43" s="160"/>
      <c r="J43" s="160"/>
      <c r="K43" s="255"/>
    </row>
    <row r="44" spans="2:11" s="137" customFormat="1" ht="36.9" customHeight="1">
      <c r="B44" s="130"/>
      <c r="C44" s="115" t="s">
        <v>118</v>
      </c>
      <c r="D44" s="131"/>
      <c r="E44" s="131"/>
      <c r="F44" s="131"/>
      <c r="G44" s="131"/>
      <c r="H44" s="131"/>
      <c r="I44" s="131"/>
      <c r="J44" s="131"/>
      <c r="K44" s="136"/>
    </row>
    <row r="45" spans="2:11" s="137" customFormat="1" ht="6.9" customHeight="1">
      <c r="B45" s="130"/>
      <c r="C45" s="131"/>
      <c r="D45" s="131"/>
      <c r="E45" s="131"/>
      <c r="F45" s="131"/>
      <c r="G45" s="131"/>
      <c r="H45" s="131"/>
      <c r="I45" s="131"/>
      <c r="J45" s="131"/>
      <c r="K45" s="136"/>
    </row>
    <row r="46" spans="2:11" s="137" customFormat="1" ht="14.4" customHeight="1">
      <c r="B46" s="130"/>
      <c r="C46" s="126" t="s">
        <v>19</v>
      </c>
      <c r="D46" s="131"/>
      <c r="E46" s="131"/>
      <c r="F46" s="131"/>
      <c r="G46" s="131"/>
      <c r="H46" s="131"/>
      <c r="I46" s="131"/>
      <c r="J46" s="131"/>
      <c r="K46" s="136"/>
    </row>
    <row r="47" spans="2:11" s="137" customFormat="1" ht="22.5" customHeight="1">
      <c r="B47" s="130"/>
      <c r="C47" s="131"/>
      <c r="D47" s="131"/>
      <c r="E47" s="234" t="str">
        <f>E7</f>
        <v>Vodovod Hostkovice - Lipolec</v>
      </c>
      <c r="F47" s="235"/>
      <c r="G47" s="235"/>
      <c r="H47" s="235"/>
      <c r="I47" s="131"/>
      <c r="J47" s="131"/>
      <c r="K47" s="136"/>
    </row>
    <row r="48" spans="2:11" ht="13.2">
      <c r="B48" s="113"/>
      <c r="C48" s="126" t="s">
        <v>114</v>
      </c>
      <c r="D48" s="114"/>
      <c r="E48" s="114"/>
      <c r="F48" s="114"/>
      <c r="G48" s="114"/>
      <c r="H48" s="114"/>
      <c r="I48" s="114"/>
      <c r="J48" s="114"/>
      <c r="K48" s="116"/>
    </row>
    <row r="49" spans="2:47" s="137" customFormat="1" ht="22.5" customHeight="1">
      <c r="B49" s="130"/>
      <c r="C49" s="131"/>
      <c r="D49" s="131"/>
      <c r="E49" s="234" t="s">
        <v>115</v>
      </c>
      <c r="F49" s="236"/>
      <c r="G49" s="236"/>
      <c r="H49" s="236"/>
      <c r="I49" s="131"/>
      <c r="J49" s="131"/>
      <c r="K49" s="136"/>
    </row>
    <row r="50" spans="2:47" s="137" customFormat="1" ht="14.4" customHeight="1">
      <c r="B50" s="130"/>
      <c r="C50" s="126" t="s">
        <v>116</v>
      </c>
      <c r="D50" s="131"/>
      <c r="E50" s="131"/>
      <c r="F50" s="131"/>
      <c r="G50" s="131"/>
      <c r="H50" s="131"/>
      <c r="I50" s="131"/>
      <c r="J50" s="131"/>
      <c r="K50" s="136"/>
    </row>
    <row r="51" spans="2:47" s="137" customFormat="1" ht="23.25" customHeight="1">
      <c r="B51" s="130"/>
      <c r="C51" s="131"/>
      <c r="D51" s="131"/>
      <c r="E51" s="237" t="str">
        <f>E11</f>
        <v>02 - Armaturní šachty AŠ1 a AŠ2 (ČS)</v>
      </c>
      <c r="F51" s="236"/>
      <c r="G51" s="236"/>
      <c r="H51" s="236"/>
      <c r="I51" s="131"/>
      <c r="J51" s="131"/>
      <c r="K51" s="136"/>
    </row>
    <row r="52" spans="2:47" s="137" customFormat="1" ht="6.9" customHeight="1">
      <c r="B52" s="130"/>
      <c r="C52" s="131"/>
      <c r="D52" s="131"/>
      <c r="E52" s="131"/>
      <c r="F52" s="131"/>
      <c r="G52" s="131"/>
      <c r="H52" s="131"/>
      <c r="I52" s="131"/>
      <c r="J52" s="131"/>
      <c r="K52" s="136"/>
    </row>
    <row r="53" spans="2:47" s="137" customFormat="1" ht="18" customHeight="1">
      <c r="B53" s="130"/>
      <c r="C53" s="126" t="s">
        <v>26</v>
      </c>
      <c r="D53" s="131"/>
      <c r="E53" s="131"/>
      <c r="F53" s="127" t="str">
        <f>F14</f>
        <v>Hostkovice, Lipolec</v>
      </c>
      <c r="G53" s="131"/>
      <c r="H53" s="131"/>
      <c r="I53" s="126" t="s">
        <v>28</v>
      </c>
      <c r="J53" s="238" t="str">
        <f>IF(J14="","",J14)</f>
        <v>Vyplň údaj v rekapitulaci</v>
      </c>
      <c r="K53" s="136"/>
    </row>
    <row r="54" spans="2:47" s="137" customFormat="1" ht="6.9" customHeight="1">
      <c r="B54" s="130"/>
      <c r="C54" s="131"/>
      <c r="D54" s="131"/>
      <c r="E54" s="131"/>
      <c r="F54" s="131"/>
      <c r="G54" s="131"/>
      <c r="H54" s="131"/>
      <c r="I54" s="131"/>
      <c r="J54" s="131"/>
      <c r="K54" s="136"/>
    </row>
    <row r="55" spans="2:47" s="137" customFormat="1" ht="13.2">
      <c r="B55" s="130"/>
      <c r="C55" s="126" t="s">
        <v>31</v>
      </c>
      <c r="D55" s="131"/>
      <c r="E55" s="131"/>
      <c r="F55" s="127" t="str">
        <f>E17</f>
        <v xml:space="preserve"> </v>
      </c>
      <c r="G55" s="131"/>
      <c r="H55" s="131"/>
      <c r="I55" s="126" t="s">
        <v>37</v>
      </c>
      <c r="J55" s="127" t="str">
        <f>E23</f>
        <v>Ing. Zděněk Hejtman</v>
      </c>
      <c r="K55" s="136"/>
    </row>
    <row r="56" spans="2:47" s="137" customFormat="1" ht="14.4" customHeight="1">
      <c r="B56" s="130"/>
      <c r="C56" s="126" t="s">
        <v>35</v>
      </c>
      <c r="D56" s="131"/>
      <c r="E56" s="131"/>
      <c r="F56" s="127" t="str">
        <f>IF(E20="","",E20)</f>
        <v/>
      </c>
      <c r="G56" s="131"/>
      <c r="H56" s="131"/>
      <c r="I56" s="131"/>
      <c r="J56" s="131"/>
      <c r="K56" s="136"/>
    </row>
    <row r="57" spans="2:47" s="137" customFormat="1" ht="10.35" customHeight="1">
      <c r="B57" s="130"/>
      <c r="C57" s="131"/>
      <c r="D57" s="131"/>
      <c r="E57" s="131"/>
      <c r="F57" s="131"/>
      <c r="G57" s="131"/>
      <c r="H57" s="131"/>
      <c r="I57" s="131"/>
      <c r="J57" s="131"/>
      <c r="K57" s="136"/>
    </row>
    <row r="58" spans="2:47" s="137" customFormat="1" ht="29.25" customHeight="1">
      <c r="B58" s="130"/>
      <c r="C58" s="256" t="s">
        <v>119</v>
      </c>
      <c r="D58" s="249"/>
      <c r="E58" s="249"/>
      <c r="F58" s="249"/>
      <c r="G58" s="249"/>
      <c r="H58" s="249"/>
      <c r="I58" s="249"/>
      <c r="J58" s="257" t="s">
        <v>120</v>
      </c>
      <c r="K58" s="258"/>
    </row>
    <row r="59" spans="2:47" s="137" customFormat="1" ht="10.35" customHeight="1">
      <c r="B59" s="130"/>
      <c r="C59" s="131"/>
      <c r="D59" s="131"/>
      <c r="E59" s="131"/>
      <c r="F59" s="131"/>
      <c r="G59" s="131"/>
      <c r="H59" s="131"/>
      <c r="I59" s="131"/>
      <c r="J59" s="131"/>
      <c r="K59" s="136"/>
    </row>
    <row r="60" spans="2:47" s="137" customFormat="1" ht="29.25" customHeight="1">
      <c r="B60" s="130"/>
      <c r="C60" s="259" t="s">
        <v>121</v>
      </c>
      <c r="D60" s="131"/>
      <c r="E60" s="131"/>
      <c r="F60" s="131"/>
      <c r="G60" s="131"/>
      <c r="H60" s="131"/>
      <c r="I60" s="131"/>
      <c r="J60" s="245">
        <f>J103</f>
        <v>0</v>
      </c>
      <c r="K60" s="136"/>
      <c r="AU60" s="109" t="s">
        <v>122</v>
      </c>
    </row>
    <row r="61" spans="2:47" s="266" customFormat="1" ht="24.9" customHeight="1">
      <c r="B61" s="260"/>
      <c r="C61" s="261"/>
      <c r="D61" s="262" t="s">
        <v>123</v>
      </c>
      <c r="E61" s="263"/>
      <c r="F61" s="263"/>
      <c r="G61" s="263"/>
      <c r="H61" s="263"/>
      <c r="I61" s="263"/>
      <c r="J61" s="264">
        <f>J104</f>
        <v>0</v>
      </c>
      <c r="K61" s="265"/>
    </row>
    <row r="62" spans="2:47" s="216" customFormat="1" ht="19.95" customHeight="1">
      <c r="B62" s="267"/>
      <c r="C62" s="268"/>
      <c r="D62" s="269" t="s">
        <v>124</v>
      </c>
      <c r="E62" s="270"/>
      <c r="F62" s="270"/>
      <c r="G62" s="270"/>
      <c r="H62" s="270"/>
      <c r="I62" s="270"/>
      <c r="J62" s="271">
        <f>J105</f>
        <v>0</v>
      </c>
      <c r="K62" s="272"/>
    </row>
    <row r="63" spans="2:47" s="216" customFormat="1" ht="19.95" customHeight="1">
      <c r="B63" s="267"/>
      <c r="C63" s="268"/>
      <c r="D63" s="269" t="s">
        <v>125</v>
      </c>
      <c r="E63" s="270"/>
      <c r="F63" s="270"/>
      <c r="G63" s="270"/>
      <c r="H63" s="270"/>
      <c r="I63" s="270"/>
      <c r="J63" s="271">
        <f>J158</f>
        <v>0</v>
      </c>
      <c r="K63" s="272"/>
    </row>
    <row r="64" spans="2:47" s="216" customFormat="1" ht="19.95" customHeight="1">
      <c r="B64" s="267"/>
      <c r="C64" s="268"/>
      <c r="D64" s="269" t="s">
        <v>691</v>
      </c>
      <c r="E64" s="270"/>
      <c r="F64" s="270"/>
      <c r="G64" s="270"/>
      <c r="H64" s="270"/>
      <c r="I64" s="270"/>
      <c r="J64" s="271">
        <f>J162</f>
        <v>0</v>
      </c>
      <c r="K64" s="272"/>
    </row>
    <row r="65" spans="2:11" s="216" customFormat="1" ht="19.95" customHeight="1">
      <c r="B65" s="267"/>
      <c r="C65" s="268"/>
      <c r="D65" s="269" t="s">
        <v>126</v>
      </c>
      <c r="E65" s="270"/>
      <c r="F65" s="270"/>
      <c r="G65" s="270"/>
      <c r="H65" s="270"/>
      <c r="I65" s="270"/>
      <c r="J65" s="271">
        <f>J212</f>
        <v>0</v>
      </c>
      <c r="K65" s="272"/>
    </row>
    <row r="66" spans="2:11" s="216" customFormat="1" ht="19.95" customHeight="1">
      <c r="B66" s="267"/>
      <c r="C66" s="268"/>
      <c r="D66" s="269" t="s">
        <v>692</v>
      </c>
      <c r="E66" s="270"/>
      <c r="F66" s="270"/>
      <c r="G66" s="270"/>
      <c r="H66" s="270"/>
      <c r="I66" s="270"/>
      <c r="J66" s="271">
        <f>J223</f>
        <v>0</v>
      </c>
      <c r="K66" s="272"/>
    </row>
    <row r="67" spans="2:11" s="216" customFormat="1" ht="19.95" customHeight="1">
      <c r="B67" s="267"/>
      <c r="C67" s="268"/>
      <c r="D67" s="269" t="s">
        <v>128</v>
      </c>
      <c r="E67" s="270"/>
      <c r="F67" s="270"/>
      <c r="G67" s="270"/>
      <c r="H67" s="270"/>
      <c r="I67" s="270"/>
      <c r="J67" s="271">
        <f>J266</f>
        <v>0</v>
      </c>
      <c r="K67" s="272"/>
    </row>
    <row r="68" spans="2:11" s="216" customFormat="1" ht="19.95" customHeight="1">
      <c r="B68" s="267"/>
      <c r="C68" s="268"/>
      <c r="D68" s="269" t="s">
        <v>129</v>
      </c>
      <c r="E68" s="270"/>
      <c r="F68" s="270"/>
      <c r="G68" s="270"/>
      <c r="H68" s="270"/>
      <c r="I68" s="270"/>
      <c r="J68" s="271">
        <f>J299</f>
        <v>0</v>
      </c>
      <c r="K68" s="272"/>
    </row>
    <row r="69" spans="2:11" s="216" customFormat="1" ht="19.95" customHeight="1">
      <c r="B69" s="267"/>
      <c r="C69" s="268"/>
      <c r="D69" s="269" t="s">
        <v>131</v>
      </c>
      <c r="E69" s="270"/>
      <c r="F69" s="270"/>
      <c r="G69" s="270"/>
      <c r="H69" s="270"/>
      <c r="I69" s="270"/>
      <c r="J69" s="271">
        <f>J305</f>
        <v>0</v>
      </c>
      <c r="K69" s="272"/>
    </row>
    <row r="70" spans="2:11" s="266" customFormat="1" ht="24.9" customHeight="1">
      <c r="B70" s="260"/>
      <c r="C70" s="261"/>
      <c r="D70" s="262" t="s">
        <v>693</v>
      </c>
      <c r="E70" s="263"/>
      <c r="F70" s="263"/>
      <c r="G70" s="263"/>
      <c r="H70" s="263"/>
      <c r="I70" s="263"/>
      <c r="J70" s="264">
        <f>J308</f>
        <v>0</v>
      </c>
      <c r="K70" s="265"/>
    </row>
    <row r="71" spans="2:11" s="216" customFormat="1" ht="19.95" customHeight="1">
      <c r="B71" s="267"/>
      <c r="C71" s="268"/>
      <c r="D71" s="269" t="s">
        <v>694</v>
      </c>
      <c r="E71" s="270"/>
      <c r="F71" s="270"/>
      <c r="G71" s="270"/>
      <c r="H71" s="270"/>
      <c r="I71" s="270"/>
      <c r="J71" s="271">
        <f>J309</f>
        <v>0</v>
      </c>
      <c r="K71" s="272"/>
    </row>
    <row r="72" spans="2:11" s="216" customFormat="1" ht="19.95" customHeight="1">
      <c r="B72" s="267"/>
      <c r="C72" s="268"/>
      <c r="D72" s="269" t="s">
        <v>695</v>
      </c>
      <c r="E72" s="270"/>
      <c r="F72" s="270"/>
      <c r="G72" s="270"/>
      <c r="H72" s="270"/>
      <c r="I72" s="270"/>
      <c r="J72" s="271">
        <f>J339</f>
        <v>0</v>
      </c>
      <c r="K72" s="272"/>
    </row>
    <row r="73" spans="2:11" s="216" customFormat="1" ht="19.95" customHeight="1">
      <c r="B73" s="267"/>
      <c r="C73" s="268"/>
      <c r="D73" s="269" t="s">
        <v>696</v>
      </c>
      <c r="E73" s="270"/>
      <c r="F73" s="270"/>
      <c r="G73" s="270"/>
      <c r="H73" s="270"/>
      <c r="I73" s="270"/>
      <c r="J73" s="271">
        <f>J349</f>
        <v>0</v>
      </c>
      <c r="K73" s="272"/>
    </row>
    <row r="74" spans="2:11" s="216" customFormat="1" ht="19.95" customHeight="1">
      <c r="B74" s="267"/>
      <c r="C74" s="268"/>
      <c r="D74" s="269" t="s">
        <v>697</v>
      </c>
      <c r="E74" s="270"/>
      <c r="F74" s="270"/>
      <c r="G74" s="270"/>
      <c r="H74" s="270"/>
      <c r="I74" s="270"/>
      <c r="J74" s="271">
        <f>J396</f>
        <v>0</v>
      </c>
      <c r="K74" s="272"/>
    </row>
    <row r="75" spans="2:11" s="216" customFormat="1" ht="19.95" customHeight="1">
      <c r="B75" s="267"/>
      <c r="C75" s="268"/>
      <c r="D75" s="269" t="s">
        <v>698</v>
      </c>
      <c r="E75" s="270"/>
      <c r="F75" s="270"/>
      <c r="G75" s="270"/>
      <c r="H75" s="270"/>
      <c r="I75" s="270"/>
      <c r="J75" s="271">
        <f>J402</f>
        <v>0</v>
      </c>
      <c r="K75" s="272"/>
    </row>
    <row r="76" spans="2:11" s="216" customFormat="1" ht="19.95" customHeight="1">
      <c r="B76" s="267"/>
      <c r="C76" s="268"/>
      <c r="D76" s="269" t="s">
        <v>699</v>
      </c>
      <c r="E76" s="270"/>
      <c r="F76" s="270"/>
      <c r="G76" s="270"/>
      <c r="H76" s="270"/>
      <c r="I76" s="270"/>
      <c r="J76" s="271">
        <f>J417</f>
        <v>0</v>
      </c>
      <c r="K76" s="272"/>
    </row>
    <row r="77" spans="2:11" s="216" customFormat="1" ht="19.95" customHeight="1">
      <c r="B77" s="267"/>
      <c r="C77" s="268"/>
      <c r="D77" s="269" t="s">
        <v>700</v>
      </c>
      <c r="E77" s="270"/>
      <c r="F77" s="270"/>
      <c r="G77" s="270"/>
      <c r="H77" s="270"/>
      <c r="I77" s="270"/>
      <c r="J77" s="271">
        <f>J441</f>
        <v>0</v>
      </c>
      <c r="K77" s="272"/>
    </row>
    <row r="78" spans="2:11" s="216" customFormat="1" ht="19.95" customHeight="1">
      <c r="B78" s="267"/>
      <c r="C78" s="268"/>
      <c r="D78" s="269" t="s">
        <v>701</v>
      </c>
      <c r="E78" s="270"/>
      <c r="F78" s="270"/>
      <c r="G78" s="270"/>
      <c r="H78" s="270"/>
      <c r="I78" s="270"/>
      <c r="J78" s="271">
        <f>J457</f>
        <v>0</v>
      </c>
      <c r="K78" s="272"/>
    </row>
    <row r="79" spans="2:11" s="216" customFormat="1" ht="19.95" customHeight="1">
      <c r="B79" s="267"/>
      <c r="C79" s="268"/>
      <c r="D79" s="269" t="s">
        <v>702</v>
      </c>
      <c r="E79" s="270"/>
      <c r="F79" s="270"/>
      <c r="G79" s="270"/>
      <c r="H79" s="270"/>
      <c r="I79" s="270"/>
      <c r="J79" s="271">
        <f>J471</f>
        <v>0</v>
      </c>
      <c r="K79" s="272"/>
    </row>
    <row r="80" spans="2:11" s="266" customFormat="1" ht="24.9" customHeight="1">
      <c r="B80" s="260"/>
      <c r="C80" s="261"/>
      <c r="D80" s="262" t="s">
        <v>132</v>
      </c>
      <c r="E80" s="263"/>
      <c r="F80" s="263"/>
      <c r="G80" s="263"/>
      <c r="H80" s="263"/>
      <c r="I80" s="263"/>
      <c r="J80" s="264">
        <f>J478</f>
        <v>0</v>
      </c>
      <c r="K80" s="265"/>
    </row>
    <row r="81" spans="2:12" s="216" customFormat="1" ht="19.95" customHeight="1">
      <c r="B81" s="267"/>
      <c r="C81" s="268"/>
      <c r="D81" s="269" t="s">
        <v>133</v>
      </c>
      <c r="E81" s="270"/>
      <c r="F81" s="270"/>
      <c r="G81" s="270"/>
      <c r="H81" s="270"/>
      <c r="I81" s="270"/>
      <c r="J81" s="271">
        <f>J479</f>
        <v>0</v>
      </c>
      <c r="K81" s="272"/>
    </row>
    <row r="82" spans="2:12" s="137" customFormat="1" ht="21.75" customHeight="1">
      <c r="B82" s="130"/>
      <c r="C82" s="131"/>
      <c r="D82" s="131"/>
      <c r="E82" s="131"/>
      <c r="F82" s="131"/>
      <c r="G82" s="131"/>
      <c r="H82" s="131"/>
      <c r="I82" s="131"/>
      <c r="J82" s="131"/>
      <c r="K82" s="136"/>
    </row>
    <row r="83" spans="2:12" s="137" customFormat="1" ht="6.9" customHeight="1">
      <c r="B83" s="156"/>
      <c r="C83" s="157"/>
      <c r="D83" s="157"/>
      <c r="E83" s="157"/>
      <c r="F83" s="157"/>
      <c r="G83" s="157"/>
      <c r="H83" s="157"/>
      <c r="I83" s="157"/>
      <c r="J83" s="157"/>
      <c r="K83" s="158"/>
    </row>
    <row r="87" spans="2:12" s="137" customFormat="1" ht="6.9" customHeight="1">
      <c r="B87" s="159"/>
      <c r="C87" s="160"/>
      <c r="D87" s="160"/>
      <c r="E87" s="160"/>
      <c r="F87" s="160"/>
      <c r="G87" s="160"/>
      <c r="H87" s="160"/>
      <c r="I87" s="160"/>
      <c r="J87" s="160"/>
      <c r="K87" s="160"/>
      <c r="L87" s="130"/>
    </row>
    <row r="88" spans="2:12" s="137" customFormat="1" ht="36.9" customHeight="1">
      <c r="B88" s="130"/>
      <c r="C88" s="161" t="s">
        <v>134</v>
      </c>
      <c r="L88" s="130"/>
    </row>
    <row r="89" spans="2:12" s="137" customFormat="1" ht="6.9" customHeight="1">
      <c r="B89" s="130"/>
      <c r="L89" s="130"/>
    </row>
    <row r="90" spans="2:12" s="137" customFormat="1" ht="14.4" customHeight="1">
      <c r="B90" s="130"/>
      <c r="C90" s="163" t="s">
        <v>19</v>
      </c>
      <c r="L90" s="130"/>
    </row>
    <row r="91" spans="2:12" s="137" customFormat="1" ht="22.5" customHeight="1">
      <c r="B91" s="130"/>
      <c r="E91" s="273" t="str">
        <f>E7</f>
        <v>Vodovod Hostkovice - Lipolec</v>
      </c>
      <c r="F91" s="274"/>
      <c r="G91" s="274"/>
      <c r="H91" s="274"/>
      <c r="L91" s="130"/>
    </row>
    <row r="92" spans="2:12" ht="13.2">
      <c r="B92" s="113"/>
      <c r="C92" s="163" t="s">
        <v>114</v>
      </c>
      <c r="L92" s="113"/>
    </row>
    <row r="93" spans="2:12" s="137" customFormat="1" ht="22.5" customHeight="1">
      <c r="B93" s="130"/>
      <c r="E93" s="273" t="s">
        <v>115</v>
      </c>
      <c r="F93" s="275"/>
      <c r="G93" s="275"/>
      <c r="H93" s="275"/>
      <c r="L93" s="130"/>
    </row>
    <row r="94" spans="2:12" s="137" customFormat="1" ht="14.4" customHeight="1">
      <c r="B94" s="130"/>
      <c r="C94" s="163" t="s">
        <v>116</v>
      </c>
      <c r="L94" s="130"/>
    </row>
    <row r="95" spans="2:12" s="137" customFormat="1" ht="23.25" customHeight="1">
      <c r="B95" s="130"/>
      <c r="E95" s="168" t="str">
        <f>E11</f>
        <v>02 - Armaturní šachty AŠ1 a AŠ2 (ČS)</v>
      </c>
      <c r="F95" s="275"/>
      <c r="G95" s="275"/>
      <c r="H95" s="275"/>
      <c r="L95" s="130"/>
    </row>
    <row r="96" spans="2:12" s="137" customFormat="1" ht="6.9" customHeight="1">
      <c r="B96" s="130"/>
      <c r="L96" s="130"/>
    </row>
    <row r="97" spans="2:65" s="137" customFormat="1" ht="18" customHeight="1">
      <c r="B97" s="130"/>
      <c r="C97" s="163" t="s">
        <v>26</v>
      </c>
      <c r="F97" s="276" t="str">
        <f>F14</f>
        <v>Hostkovice, Lipolec</v>
      </c>
      <c r="I97" s="163" t="s">
        <v>28</v>
      </c>
      <c r="J97" s="277" t="str">
        <f>IF(J14="","",J14)</f>
        <v>Vyplň údaj v rekapitulaci</v>
      </c>
      <c r="L97" s="130"/>
    </row>
    <row r="98" spans="2:65" s="137" customFormat="1" ht="6.9" customHeight="1">
      <c r="B98" s="130"/>
      <c r="L98" s="130"/>
    </row>
    <row r="99" spans="2:65" s="137" customFormat="1" ht="13.2">
      <c r="B99" s="130"/>
      <c r="C99" s="163" t="s">
        <v>31</v>
      </c>
      <c r="F99" s="276" t="str">
        <f>E17</f>
        <v xml:space="preserve"> </v>
      </c>
      <c r="I99" s="163" t="s">
        <v>37</v>
      </c>
      <c r="J99" s="276" t="str">
        <f>E23</f>
        <v>Ing. Zděněk Hejtman</v>
      </c>
      <c r="L99" s="130"/>
    </row>
    <row r="100" spans="2:65" s="137" customFormat="1" ht="14.4" customHeight="1">
      <c r="B100" s="130"/>
      <c r="C100" s="163" t="s">
        <v>35</v>
      </c>
      <c r="F100" s="276" t="str">
        <f>IF(E20="","",E20)</f>
        <v/>
      </c>
      <c r="L100" s="130"/>
    </row>
    <row r="101" spans="2:65" s="137" customFormat="1" ht="10.35" customHeight="1">
      <c r="B101" s="130"/>
      <c r="L101" s="130"/>
    </row>
    <row r="102" spans="2:65" s="283" customFormat="1" ht="29.25" customHeight="1">
      <c r="B102" s="278"/>
      <c r="C102" s="279" t="s">
        <v>135</v>
      </c>
      <c r="D102" s="280" t="s">
        <v>62</v>
      </c>
      <c r="E102" s="280" t="s">
        <v>58</v>
      </c>
      <c r="F102" s="280" t="s">
        <v>136</v>
      </c>
      <c r="G102" s="280" t="s">
        <v>137</v>
      </c>
      <c r="H102" s="280" t="s">
        <v>138</v>
      </c>
      <c r="I102" s="281" t="s">
        <v>139</v>
      </c>
      <c r="J102" s="280" t="s">
        <v>120</v>
      </c>
      <c r="K102" s="282" t="s">
        <v>140</v>
      </c>
      <c r="L102" s="278"/>
      <c r="M102" s="186" t="s">
        <v>141</v>
      </c>
      <c r="N102" s="187" t="s">
        <v>47</v>
      </c>
      <c r="O102" s="187" t="s">
        <v>142</v>
      </c>
      <c r="P102" s="187" t="s">
        <v>143</v>
      </c>
      <c r="Q102" s="187" t="s">
        <v>144</v>
      </c>
      <c r="R102" s="187" t="s">
        <v>145</v>
      </c>
      <c r="S102" s="187" t="s">
        <v>146</v>
      </c>
      <c r="T102" s="188" t="s">
        <v>147</v>
      </c>
    </row>
    <row r="103" spans="2:65" s="137" customFormat="1" ht="29.25" customHeight="1">
      <c r="B103" s="130"/>
      <c r="C103" s="190" t="s">
        <v>121</v>
      </c>
      <c r="J103" s="284">
        <f>BK103</f>
        <v>0</v>
      </c>
      <c r="L103" s="130"/>
      <c r="M103" s="189"/>
      <c r="N103" s="175"/>
      <c r="O103" s="175"/>
      <c r="P103" s="285">
        <f>P104+P308+P478</f>
        <v>0</v>
      </c>
      <c r="Q103" s="175"/>
      <c r="R103" s="285">
        <f>R104+R308+R478</f>
        <v>70.427392210000022</v>
      </c>
      <c r="S103" s="175"/>
      <c r="T103" s="286">
        <f>T104+T308+T478</f>
        <v>2.8E-3</v>
      </c>
      <c r="AT103" s="109" t="s">
        <v>76</v>
      </c>
      <c r="AU103" s="109" t="s">
        <v>122</v>
      </c>
      <c r="BK103" s="287">
        <f>BK104+BK308+BK478</f>
        <v>0</v>
      </c>
    </row>
    <row r="104" spans="2:65" s="289" customFormat="1" ht="37.35" customHeight="1">
      <c r="B104" s="288"/>
      <c r="D104" s="290" t="s">
        <v>76</v>
      </c>
      <c r="E104" s="291" t="s">
        <v>148</v>
      </c>
      <c r="F104" s="291" t="s">
        <v>149</v>
      </c>
      <c r="J104" s="292">
        <f>BK104</f>
        <v>0</v>
      </c>
      <c r="L104" s="288"/>
      <c r="M104" s="293"/>
      <c r="N104" s="294"/>
      <c r="O104" s="294"/>
      <c r="P104" s="295">
        <f>P105+P158+P162+P212+P223+P266+P299+P305</f>
        <v>0</v>
      </c>
      <c r="Q104" s="294"/>
      <c r="R104" s="295">
        <f>R105+R158+R162+R212+R223+R266+R299+R305</f>
        <v>68.910150490000021</v>
      </c>
      <c r="S104" s="294"/>
      <c r="T104" s="296">
        <f>T105+T158+T162+T212+T223+T266+T299+T305</f>
        <v>2.8E-3</v>
      </c>
      <c r="AR104" s="290" t="s">
        <v>25</v>
      </c>
      <c r="AT104" s="297" t="s">
        <v>76</v>
      </c>
      <c r="AU104" s="297" t="s">
        <v>77</v>
      </c>
      <c r="AY104" s="290" t="s">
        <v>150</v>
      </c>
      <c r="BK104" s="298">
        <f>BK105+BK158+BK162+BK212+BK223+BK266+BK299+BK305</f>
        <v>0</v>
      </c>
    </row>
    <row r="105" spans="2:65" s="289" customFormat="1" ht="19.95" customHeight="1">
      <c r="B105" s="288"/>
      <c r="D105" s="299" t="s">
        <v>76</v>
      </c>
      <c r="E105" s="300" t="s">
        <v>25</v>
      </c>
      <c r="F105" s="300" t="s">
        <v>151</v>
      </c>
      <c r="J105" s="301">
        <f>BK105</f>
        <v>0</v>
      </c>
      <c r="L105" s="288"/>
      <c r="M105" s="293"/>
      <c r="N105" s="294"/>
      <c r="O105" s="294"/>
      <c r="P105" s="295">
        <f>SUM(P106:P157)</f>
        <v>0</v>
      </c>
      <c r="Q105" s="294"/>
      <c r="R105" s="295">
        <f>SUM(R106:R157)</f>
        <v>7.4683040000000006E-2</v>
      </c>
      <c r="S105" s="294"/>
      <c r="T105" s="296">
        <f>SUM(T106:T157)</f>
        <v>0</v>
      </c>
      <c r="AR105" s="290" t="s">
        <v>25</v>
      </c>
      <c r="AT105" s="297" t="s">
        <v>76</v>
      </c>
      <c r="AU105" s="297" t="s">
        <v>25</v>
      </c>
      <c r="AY105" s="290" t="s">
        <v>150</v>
      </c>
      <c r="BK105" s="298">
        <f>SUM(BK106:BK157)</f>
        <v>0</v>
      </c>
    </row>
    <row r="106" spans="2:65" s="137" customFormat="1" ht="31.5" customHeight="1">
      <c r="B106" s="130"/>
      <c r="C106" s="302" t="s">
        <v>25</v>
      </c>
      <c r="D106" s="302" t="s">
        <v>152</v>
      </c>
      <c r="E106" s="303" t="s">
        <v>180</v>
      </c>
      <c r="F106" s="93" t="s">
        <v>181</v>
      </c>
      <c r="G106" s="304" t="s">
        <v>175</v>
      </c>
      <c r="H106" s="305">
        <v>6.3440000000000003</v>
      </c>
      <c r="I106" s="8"/>
      <c r="J106" s="306">
        <f>ROUND(I106*H106,2)</f>
        <v>0</v>
      </c>
      <c r="K106" s="93" t="s">
        <v>156</v>
      </c>
      <c r="L106" s="130"/>
      <c r="M106" s="307" t="s">
        <v>5</v>
      </c>
      <c r="N106" s="308" t="s">
        <v>48</v>
      </c>
      <c r="O106" s="131"/>
      <c r="P106" s="309">
        <f>O106*H106</f>
        <v>0</v>
      </c>
      <c r="Q106" s="309">
        <v>0</v>
      </c>
      <c r="R106" s="309">
        <f>Q106*H106</f>
        <v>0</v>
      </c>
      <c r="S106" s="309">
        <v>0</v>
      </c>
      <c r="T106" s="310">
        <f>S106*H106</f>
        <v>0</v>
      </c>
      <c r="AR106" s="109" t="s">
        <v>157</v>
      </c>
      <c r="AT106" s="109" t="s">
        <v>152</v>
      </c>
      <c r="AU106" s="109" t="s">
        <v>85</v>
      </c>
      <c r="AY106" s="109" t="s">
        <v>150</v>
      </c>
      <c r="BE106" s="311">
        <f>IF(N106="základní",J106,0)</f>
        <v>0</v>
      </c>
      <c r="BF106" s="311">
        <f>IF(N106="snížená",J106,0)</f>
        <v>0</v>
      </c>
      <c r="BG106" s="311">
        <f>IF(N106="zákl. přenesená",J106,0)</f>
        <v>0</v>
      </c>
      <c r="BH106" s="311">
        <f>IF(N106="sníž. přenesená",J106,0)</f>
        <v>0</v>
      </c>
      <c r="BI106" s="311">
        <f>IF(N106="nulová",J106,0)</f>
        <v>0</v>
      </c>
      <c r="BJ106" s="109" t="s">
        <v>25</v>
      </c>
      <c r="BK106" s="311">
        <f>ROUND(I106*H106,2)</f>
        <v>0</v>
      </c>
      <c r="BL106" s="109" t="s">
        <v>157</v>
      </c>
      <c r="BM106" s="109" t="s">
        <v>703</v>
      </c>
    </row>
    <row r="107" spans="2:65" s="137" customFormat="1" ht="216">
      <c r="B107" s="130"/>
      <c r="D107" s="312" t="s">
        <v>159</v>
      </c>
      <c r="F107" s="313" t="s">
        <v>183</v>
      </c>
      <c r="I107" s="9"/>
      <c r="L107" s="130"/>
      <c r="M107" s="314"/>
      <c r="N107" s="131"/>
      <c r="O107" s="131"/>
      <c r="P107" s="131"/>
      <c r="Q107" s="131"/>
      <c r="R107" s="131"/>
      <c r="S107" s="131"/>
      <c r="T107" s="179"/>
      <c r="AT107" s="109" t="s">
        <v>159</v>
      </c>
      <c r="AU107" s="109" t="s">
        <v>85</v>
      </c>
    </row>
    <row r="108" spans="2:65" s="316" customFormat="1">
      <c r="B108" s="315"/>
      <c r="D108" s="312" t="s">
        <v>161</v>
      </c>
      <c r="E108" s="324" t="s">
        <v>5</v>
      </c>
      <c r="F108" s="325" t="s">
        <v>704</v>
      </c>
      <c r="H108" s="326">
        <v>2.2400000000000002</v>
      </c>
      <c r="I108" s="10"/>
      <c r="L108" s="315"/>
      <c r="M108" s="321"/>
      <c r="N108" s="322"/>
      <c r="O108" s="322"/>
      <c r="P108" s="322"/>
      <c r="Q108" s="322"/>
      <c r="R108" s="322"/>
      <c r="S108" s="322"/>
      <c r="T108" s="323"/>
      <c r="AT108" s="324" t="s">
        <v>161</v>
      </c>
      <c r="AU108" s="324" t="s">
        <v>85</v>
      </c>
      <c r="AV108" s="316" t="s">
        <v>85</v>
      </c>
      <c r="AW108" s="316" t="s">
        <v>40</v>
      </c>
      <c r="AX108" s="316" t="s">
        <v>77</v>
      </c>
      <c r="AY108" s="324" t="s">
        <v>150</v>
      </c>
    </row>
    <row r="109" spans="2:65" s="316" customFormat="1">
      <c r="B109" s="315"/>
      <c r="D109" s="312" t="s">
        <v>161</v>
      </c>
      <c r="E109" s="324" t="s">
        <v>5</v>
      </c>
      <c r="F109" s="325" t="s">
        <v>705</v>
      </c>
      <c r="H109" s="326">
        <v>4.1040000000000001</v>
      </c>
      <c r="I109" s="10"/>
      <c r="L109" s="315"/>
      <c r="M109" s="321"/>
      <c r="N109" s="322"/>
      <c r="O109" s="322"/>
      <c r="P109" s="322"/>
      <c r="Q109" s="322"/>
      <c r="R109" s="322"/>
      <c r="S109" s="322"/>
      <c r="T109" s="323"/>
      <c r="AT109" s="324" t="s">
        <v>161</v>
      </c>
      <c r="AU109" s="324" t="s">
        <v>85</v>
      </c>
      <c r="AV109" s="316" t="s">
        <v>85</v>
      </c>
      <c r="AW109" s="316" t="s">
        <v>40</v>
      </c>
      <c r="AX109" s="316" t="s">
        <v>77</v>
      </c>
      <c r="AY109" s="324" t="s">
        <v>150</v>
      </c>
    </row>
    <row r="110" spans="2:65" s="328" customFormat="1">
      <c r="B110" s="327"/>
      <c r="D110" s="317" t="s">
        <v>161</v>
      </c>
      <c r="E110" s="336" t="s">
        <v>5</v>
      </c>
      <c r="F110" s="337" t="s">
        <v>352</v>
      </c>
      <c r="H110" s="338">
        <v>6.3440000000000003</v>
      </c>
      <c r="I110" s="11"/>
      <c r="L110" s="327"/>
      <c r="M110" s="332"/>
      <c r="N110" s="333"/>
      <c r="O110" s="333"/>
      <c r="P110" s="333"/>
      <c r="Q110" s="333"/>
      <c r="R110" s="333"/>
      <c r="S110" s="333"/>
      <c r="T110" s="334"/>
      <c r="AT110" s="335" t="s">
        <v>161</v>
      </c>
      <c r="AU110" s="335" t="s">
        <v>85</v>
      </c>
      <c r="AV110" s="328" t="s">
        <v>157</v>
      </c>
      <c r="AW110" s="328" t="s">
        <v>40</v>
      </c>
      <c r="AX110" s="328" t="s">
        <v>25</v>
      </c>
      <c r="AY110" s="335" t="s">
        <v>150</v>
      </c>
    </row>
    <row r="111" spans="2:65" s="137" customFormat="1" ht="22.5" customHeight="1">
      <c r="B111" s="130"/>
      <c r="C111" s="302" t="s">
        <v>85</v>
      </c>
      <c r="D111" s="302" t="s">
        <v>152</v>
      </c>
      <c r="E111" s="303" t="s">
        <v>706</v>
      </c>
      <c r="F111" s="93" t="s">
        <v>707</v>
      </c>
      <c r="G111" s="304" t="s">
        <v>175</v>
      </c>
      <c r="H111" s="305">
        <v>62.32</v>
      </c>
      <c r="I111" s="8"/>
      <c r="J111" s="306">
        <f>ROUND(I111*H111,2)</f>
        <v>0</v>
      </c>
      <c r="K111" s="93" t="s">
        <v>156</v>
      </c>
      <c r="L111" s="130"/>
      <c r="M111" s="307" t="s">
        <v>5</v>
      </c>
      <c r="N111" s="308" t="s">
        <v>48</v>
      </c>
      <c r="O111" s="131"/>
      <c r="P111" s="309">
        <f>O111*H111</f>
        <v>0</v>
      </c>
      <c r="Q111" s="309">
        <v>0</v>
      </c>
      <c r="R111" s="309">
        <f>Q111*H111</f>
        <v>0</v>
      </c>
      <c r="S111" s="309">
        <v>0</v>
      </c>
      <c r="T111" s="310">
        <f>S111*H111</f>
        <v>0</v>
      </c>
      <c r="AR111" s="109" t="s">
        <v>157</v>
      </c>
      <c r="AT111" s="109" t="s">
        <v>152</v>
      </c>
      <c r="AU111" s="109" t="s">
        <v>85</v>
      </c>
      <c r="AY111" s="109" t="s">
        <v>150</v>
      </c>
      <c r="BE111" s="311">
        <f>IF(N111="základní",J111,0)</f>
        <v>0</v>
      </c>
      <c r="BF111" s="311">
        <f>IF(N111="snížená",J111,0)</f>
        <v>0</v>
      </c>
      <c r="BG111" s="311">
        <f>IF(N111="zákl. přenesená",J111,0)</f>
        <v>0</v>
      </c>
      <c r="BH111" s="311">
        <f>IF(N111="sníž. přenesená",J111,0)</f>
        <v>0</v>
      </c>
      <c r="BI111" s="311">
        <f>IF(N111="nulová",J111,0)</f>
        <v>0</v>
      </c>
      <c r="BJ111" s="109" t="s">
        <v>25</v>
      </c>
      <c r="BK111" s="311">
        <f>ROUND(I111*H111,2)</f>
        <v>0</v>
      </c>
      <c r="BL111" s="109" t="s">
        <v>157</v>
      </c>
      <c r="BM111" s="109" t="s">
        <v>708</v>
      </c>
    </row>
    <row r="112" spans="2:65" s="137" customFormat="1" ht="84">
      <c r="B112" s="130"/>
      <c r="D112" s="312" t="s">
        <v>159</v>
      </c>
      <c r="F112" s="313" t="s">
        <v>709</v>
      </c>
      <c r="I112" s="9"/>
      <c r="L112" s="130"/>
      <c r="M112" s="314"/>
      <c r="N112" s="131"/>
      <c r="O112" s="131"/>
      <c r="P112" s="131"/>
      <c r="Q112" s="131"/>
      <c r="R112" s="131"/>
      <c r="S112" s="131"/>
      <c r="T112" s="179"/>
      <c r="AT112" s="109" t="s">
        <v>159</v>
      </c>
      <c r="AU112" s="109" t="s">
        <v>85</v>
      </c>
    </row>
    <row r="113" spans="2:65" s="316" customFormat="1">
      <c r="B113" s="315"/>
      <c r="D113" s="312" t="s">
        <v>161</v>
      </c>
      <c r="E113" s="324" t="s">
        <v>5</v>
      </c>
      <c r="F113" s="325" t="s">
        <v>710</v>
      </c>
      <c r="H113" s="326">
        <v>21.28</v>
      </c>
      <c r="I113" s="10"/>
      <c r="L113" s="315"/>
      <c r="M113" s="321"/>
      <c r="N113" s="322"/>
      <c r="O113" s="322"/>
      <c r="P113" s="322"/>
      <c r="Q113" s="322"/>
      <c r="R113" s="322"/>
      <c r="S113" s="322"/>
      <c r="T113" s="323"/>
      <c r="AT113" s="324" t="s">
        <v>161</v>
      </c>
      <c r="AU113" s="324" t="s">
        <v>85</v>
      </c>
      <c r="AV113" s="316" t="s">
        <v>85</v>
      </c>
      <c r="AW113" s="316" t="s">
        <v>40</v>
      </c>
      <c r="AX113" s="316" t="s">
        <v>77</v>
      </c>
      <c r="AY113" s="324" t="s">
        <v>150</v>
      </c>
    </row>
    <row r="114" spans="2:65" s="316" customFormat="1">
      <c r="B114" s="315"/>
      <c r="D114" s="312" t="s">
        <v>161</v>
      </c>
      <c r="E114" s="324" t="s">
        <v>5</v>
      </c>
      <c r="F114" s="325" t="s">
        <v>711</v>
      </c>
      <c r="H114" s="326">
        <v>41.04</v>
      </c>
      <c r="I114" s="10"/>
      <c r="L114" s="315"/>
      <c r="M114" s="321"/>
      <c r="N114" s="322"/>
      <c r="O114" s="322"/>
      <c r="P114" s="322"/>
      <c r="Q114" s="322"/>
      <c r="R114" s="322"/>
      <c r="S114" s="322"/>
      <c r="T114" s="323"/>
      <c r="AT114" s="324" t="s">
        <v>161</v>
      </c>
      <c r="AU114" s="324" t="s">
        <v>85</v>
      </c>
      <c r="AV114" s="316" t="s">
        <v>85</v>
      </c>
      <c r="AW114" s="316" t="s">
        <v>40</v>
      </c>
      <c r="AX114" s="316" t="s">
        <v>77</v>
      </c>
      <c r="AY114" s="324" t="s">
        <v>150</v>
      </c>
    </row>
    <row r="115" spans="2:65" s="328" customFormat="1">
      <c r="B115" s="327"/>
      <c r="D115" s="317" t="s">
        <v>161</v>
      </c>
      <c r="E115" s="336" t="s">
        <v>5</v>
      </c>
      <c r="F115" s="337" t="s">
        <v>352</v>
      </c>
      <c r="H115" s="338">
        <v>62.32</v>
      </c>
      <c r="I115" s="11"/>
      <c r="L115" s="327"/>
      <c r="M115" s="332"/>
      <c r="N115" s="333"/>
      <c r="O115" s="333"/>
      <c r="P115" s="333"/>
      <c r="Q115" s="333"/>
      <c r="R115" s="333"/>
      <c r="S115" s="333"/>
      <c r="T115" s="334"/>
      <c r="AT115" s="335" t="s">
        <v>161</v>
      </c>
      <c r="AU115" s="335" t="s">
        <v>85</v>
      </c>
      <c r="AV115" s="328" t="s">
        <v>157</v>
      </c>
      <c r="AW115" s="328" t="s">
        <v>40</v>
      </c>
      <c r="AX115" s="328" t="s">
        <v>25</v>
      </c>
      <c r="AY115" s="335" t="s">
        <v>150</v>
      </c>
    </row>
    <row r="116" spans="2:65" s="137" customFormat="1" ht="31.5" customHeight="1">
      <c r="B116" s="130"/>
      <c r="C116" s="302" t="s">
        <v>166</v>
      </c>
      <c r="D116" s="302" t="s">
        <v>152</v>
      </c>
      <c r="E116" s="303" t="s">
        <v>712</v>
      </c>
      <c r="F116" s="93" t="s">
        <v>713</v>
      </c>
      <c r="G116" s="304" t="s">
        <v>175</v>
      </c>
      <c r="H116" s="305">
        <v>62.32</v>
      </c>
      <c r="I116" s="8"/>
      <c r="J116" s="306">
        <f>ROUND(I116*H116,2)</f>
        <v>0</v>
      </c>
      <c r="K116" s="93" t="s">
        <v>156</v>
      </c>
      <c r="L116" s="130"/>
      <c r="M116" s="307" t="s">
        <v>5</v>
      </c>
      <c r="N116" s="308" t="s">
        <v>48</v>
      </c>
      <c r="O116" s="131"/>
      <c r="P116" s="309">
        <f>O116*H116</f>
        <v>0</v>
      </c>
      <c r="Q116" s="309">
        <v>0</v>
      </c>
      <c r="R116" s="309">
        <f>Q116*H116</f>
        <v>0</v>
      </c>
      <c r="S116" s="309">
        <v>0</v>
      </c>
      <c r="T116" s="310">
        <f>S116*H116</f>
        <v>0</v>
      </c>
      <c r="AR116" s="109" t="s">
        <v>157</v>
      </c>
      <c r="AT116" s="109" t="s">
        <v>152</v>
      </c>
      <c r="AU116" s="109" t="s">
        <v>85</v>
      </c>
      <c r="AY116" s="109" t="s">
        <v>150</v>
      </c>
      <c r="BE116" s="311">
        <f>IF(N116="základní",J116,0)</f>
        <v>0</v>
      </c>
      <c r="BF116" s="311">
        <f>IF(N116="snížená",J116,0)</f>
        <v>0</v>
      </c>
      <c r="BG116" s="311">
        <f>IF(N116="zákl. přenesená",J116,0)</f>
        <v>0</v>
      </c>
      <c r="BH116" s="311">
        <f>IF(N116="sníž. přenesená",J116,0)</f>
        <v>0</v>
      </c>
      <c r="BI116" s="311">
        <f>IF(N116="nulová",J116,0)</f>
        <v>0</v>
      </c>
      <c r="BJ116" s="109" t="s">
        <v>25</v>
      </c>
      <c r="BK116" s="311">
        <f>ROUND(I116*H116,2)</f>
        <v>0</v>
      </c>
      <c r="BL116" s="109" t="s">
        <v>157</v>
      </c>
      <c r="BM116" s="109" t="s">
        <v>714</v>
      </c>
    </row>
    <row r="117" spans="2:65" s="137" customFormat="1" ht="84">
      <c r="B117" s="130"/>
      <c r="D117" s="312" t="s">
        <v>159</v>
      </c>
      <c r="F117" s="313" t="s">
        <v>709</v>
      </c>
      <c r="I117" s="9"/>
      <c r="L117" s="130"/>
      <c r="M117" s="314"/>
      <c r="N117" s="131"/>
      <c r="O117" s="131"/>
      <c r="P117" s="131"/>
      <c r="Q117" s="131"/>
      <c r="R117" s="131"/>
      <c r="S117" s="131"/>
      <c r="T117" s="179"/>
      <c r="AT117" s="109" t="s">
        <v>159</v>
      </c>
      <c r="AU117" s="109" t="s">
        <v>85</v>
      </c>
    </row>
    <row r="118" spans="2:65" s="316" customFormat="1">
      <c r="B118" s="315"/>
      <c r="D118" s="312" t="s">
        <v>161</v>
      </c>
      <c r="E118" s="324" t="s">
        <v>5</v>
      </c>
      <c r="F118" s="325" t="s">
        <v>710</v>
      </c>
      <c r="H118" s="326">
        <v>21.28</v>
      </c>
      <c r="I118" s="10"/>
      <c r="L118" s="315"/>
      <c r="M118" s="321"/>
      <c r="N118" s="322"/>
      <c r="O118" s="322"/>
      <c r="P118" s="322"/>
      <c r="Q118" s="322"/>
      <c r="R118" s="322"/>
      <c r="S118" s="322"/>
      <c r="T118" s="323"/>
      <c r="AT118" s="324" t="s">
        <v>161</v>
      </c>
      <c r="AU118" s="324" t="s">
        <v>85</v>
      </c>
      <c r="AV118" s="316" t="s">
        <v>85</v>
      </c>
      <c r="AW118" s="316" t="s">
        <v>40</v>
      </c>
      <c r="AX118" s="316" t="s">
        <v>77</v>
      </c>
      <c r="AY118" s="324" t="s">
        <v>150</v>
      </c>
    </row>
    <row r="119" spans="2:65" s="316" customFormat="1">
      <c r="B119" s="315"/>
      <c r="D119" s="312" t="s">
        <v>161</v>
      </c>
      <c r="E119" s="324" t="s">
        <v>5</v>
      </c>
      <c r="F119" s="325" t="s">
        <v>711</v>
      </c>
      <c r="H119" s="326">
        <v>41.04</v>
      </c>
      <c r="I119" s="10"/>
      <c r="L119" s="315"/>
      <c r="M119" s="321"/>
      <c r="N119" s="322"/>
      <c r="O119" s="322"/>
      <c r="P119" s="322"/>
      <c r="Q119" s="322"/>
      <c r="R119" s="322"/>
      <c r="S119" s="322"/>
      <c r="T119" s="323"/>
      <c r="AT119" s="324" t="s">
        <v>161</v>
      </c>
      <c r="AU119" s="324" t="s">
        <v>85</v>
      </c>
      <c r="AV119" s="316" t="s">
        <v>85</v>
      </c>
      <c r="AW119" s="316" t="s">
        <v>40</v>
      </c>
      <c r="AX119" s="316" t="s">
        <v>77</v>
      </c>
      <c r="AY119" s="324" t="s">
        <v>150</v>
      </c>
    </row>
    <row r="120" spans="2:65" s="328" customFormat="1">
      <c r="B120" s="327"/>
      <c r="D120" s="317" t="s">
        <v>161</v>
      </c>
      <c r="E120" s="336" t="s">
        <v>5</v>
      </c>
      <c r="F120" s="337" t="s">
        <v>352</v>
      </c>
      <c r="H120" s="338">
        <v>62.32</v>
      </c>
      <c r="I120" s="11"/>
      <c r="L120" s="327"/>
      <c r="M120" s="332"/>
      <c r="N120" s="333"/>
      <c r="O120" s="333"/>
      <c r="P120" s="333"/>
      <c r="Q120" s="333"/>
      <c r="R120" s="333"/>
      <c r="S120" s="333"/>
      <c r="T120" s="334"/>
      <c r="AT120" s="335" t="s">
        <v>161</v>
      </c>
      <c r="AU120" s="335" t="s">
        <v>85</v>
      </c>
      <c r="AV120" s="328" t="s">
        <v>157</v>
      </c>
      <c r="AW120" s="328" t="s">
        <v>40</v>
      </c>
      <c r="AX120" s="328" t="s">
        <v>25</v>
      </c>
      <c r="AY120" s="335" t="s">
        <v>150</v>
      </c>
    </row>
    <row r="121" spans="2:65" s="137" customFormat="1" ht="22.5" customHeight="1">
      <c r="B121" s="130"/>
      <c r="C121" s="302" t="s">
        <v>157</v>
      </c>
      <c r="D121" s="302" t="s">
        <v>152</v>
      </c>
      <c r="E121" s="303" t="s">
        <v>715</v>
      </c>
      <c r="F121" s="93" t="s">
        <v>716</v>
      </c>
      <c r="G121" s="304" t="s">
        <v>155</v>
      </c>
      <c r="H121" s="305">
        <v>63.04</v>
      </c>
      <c r="I121" s="8"/>
      <c r="J121" s="306">
        <f>ROUND(I121*H121,2)</f>
        <v>0</v>
      </c>
      <c r="K121" s="93" t="s">
        <v>156</v>
      </c>
      <c r="L121" s="130"/>
      <c r="M121" s="307" t="s">
        <v>5</v>
      </c>
      <c r="N121" s="308" t="s">
        <v>48</v>
      </c>
      <c r="O121" s="131"/>
      <c r="P121" s="309">
        <f>O121*H121</f>
        <v>0</v>
      </c>
      <c r="Q121" s="309">
        <v>6.9999999999999999E-4</v>
      </c>
      <c r="R121" s="309">
        <f>Q121*H121</f>
        <v>4.4128000000000001E-2</v>
      </c>
      <c r="S121" s="309">
        <v>0</v>
      </c>
      <c r="T121" s="310">
        <f>S121*H121</f>
        <v>0</v>
      </c>
      <c r="AR121" s="109" t="s">
        <v>157</v>
      </c>
      <c r="AT121" s="109" t="s">
        <v>152</v>
      </c>
      <c r="AU121" s="109" t="s">
        <v>85</v>
      </c>
      <c r="AY121" s="109" t="s">
        <v>150</v>
      </c>
      <c r="BE121" s="311">
        <f>IF(N121="základní",J121,0)</f>
        <v>0</v>
      </c>
      <c r="BF121" s="311">
        <f>IF(N121="snížená",J121,0)</f>
        <v>0</v>
      </c>
      <c r="BG121" s="311">
        <f>IF(N121="zákl. přenesená",J121,0)</f>
        <v>0</v>
      </c>
      <c r="BH121" s="311">
        <f>IF(N121="sníž. přenesená",J121,0)</f>
        <v>0</v>
      </c>
      <c r="BI121" s="311">
        <f>IF(N121="nulová",J121,0)</f>
        <v>0</v>
      </c>
      <c r="BJ121" s="109" t="s">
        <v>25</v>
      </c>
      <c r="BK121" s="311">
        <f>ROUND(I121*H121,2)</f>
        <v>0</v>
      </c>
      <c r="BL121" s="109" t="s">
        <v>157</v>
      </c>
      <c r="BM121" s="109" t="s">
        <v>717</v>
      </c>
    </row>
    <row r="122" spans="2:65" s="137" customFormat="1" ht="72">
      <c r="B122" s="130"/>
      <c r="D122" s="312" t="s">
        <v>159</v>
      </c>
      <c r="F122" s="313" t="s">
        <v>718</v>
      </c>
      <c r="I122" s="9"/>
      <c r="L122" s="130"/>
      <c r="M122" s="314"/>
      <c r="N122" s="131"/>
      <c r="O122" s="131"/>
      <c r="P122" s="131"/>
      <c r="Q122" s="131"/>
      <c r="R122" s="131"/>
      <c r="S122" s="131"/>
      <c r="T122" s="179"/>
      <c r="AT122" s="109" t="s">
        <v>159</v>
      </c>
      <c r="AU122" s="109" t="s">
        <v>85</v>
      </c>
    </row>
    <row r="123" spans="2:65" s="316" customFormat="1">
      <c r="B123" s="315"/>
      <c r="D123" s="312" t="s">
        <v>161</v>
      </c>
      <c r="E123" s="324" t="s">
        <v>5</v>
      </c>
      <c r="F123" s="325" t="s">
        <v>719</v>
      </c>
      <c r="H123" s="326">
        <v>25.84</v>
      </c>
      <c r="I123" s="10"/>
      <c r="L123" s="315"/>
      <c r="M123" s="321"/>
      <c r="N123" s="322"/>
      <c r="O123" s="322"/>
      <c r="P123" s="322"/>
      <c r="Q123" s="322"/>
      <c r="R123" s="322"/>
      <c r="S123" s="322"/>
      <c r="T123" s="323"/>
      <c r="AT123" s="324" t="s">
        <v>161</v>
      </c>
      <c r="AU123" s="324" t="s">
        <v>85</v>
      </c>
      <c r="AV123" s="316" t="s">
        <v>85</v>
      </c>
      <c r="AW123" s="316" t="s">
        <v>40</v>
      </c>
      <c r="AX123" s="316" t="s">
        <v>77</v>
      </c>
      <c r="AY123" s="324" t="s">
        <v>150</v>
      </c>
    </row>
    <row r="124" spans="2:65" s="316" customFormat="1">
      <c r="B124" s="315"/>
      <c r="D124" s="312" t="s">
        <v>161</v>
      </c>
      <c r="E124" s="324" t="s">
        <v>5</v>
      </c>
      <c r="F124" s="325" t="s">
        <v>720</v>
      </c>
      <c r="H124" s="326">
        <v>37.200000000000003</v>
      </c>
      <c r="I124" s="10"/>
      <c r="L124" s="315"/>
      <c r="M124" s="321"/>
      <c r="N124" s="322"/>
      <c r="O124" s="322"/>
      <c r="P124" s="322"/>
      <c r="Q124" s="322"/>
      <c r="R124" s="322"/>
      <c r="S124" s="322"/>
      <c r="T124" s="323"/>
      <c r="AT124" s="324" t="s">
        <v>161</v>
      </c>
      <c r="AU124" s="324" t="s">
        <v>85</v>
      </c>
      <c r="AV124" s="316" t="s">
        <v>85</v>
      </c>
      <c r="AW124" s="316" t="s">
        <v>40</v>
      </c>
      <c r="AX124" s="316" t="s">
        <v>77</v>
      </c>
      <c r="AY124" s="324" t="s">
        <v>150</v>
      </c>
    </row>
    <row r="125" spans="2:65" s="328" customFormat="1">
      <c r="B125" s="327"/>
      <c r="D125" s="317" t="s">
        <v>161</v>
      </c>
      <c r="E125" s="336" t="s">
        <v>5</v>
      </c>
      <c r="F125" s="337" t="s">
        <v>352</v>
      </c>
      <c r="H125" s="338">
        <v>63.04</v>
      </c>
      <c r="I125" s="11"/>
      <c r="L125" s="327"/>
      <c r="M125" s="332"/>
      <c r="N125" s="333"/>
      <c r="O125" s="333"/>
      <c r="P125" s="333"/>
      <c r="Q125" s="333"/>
      <c r="R125" s="333"/>
      <c r="S125" s="333"/>
      <c r="T125" s="334"/>
      <c r="AT125" s="335" t="s">
        <v>161</v>
      </c>
      <c r="AU125" s="335" t="s">
        <v>85</v>
      </c>
      <c r="AV125" s="328" t="s">
        <v>157</v>
      </c>
      <c r="AW125" s="328" t="s">
        <v>40</v>
      </c>
      <c r="AX125" s="328" t="s">
        <v>25</v>
      </c>
      <c r="AY125" s="335" t="s">
        <v>150</v>
      </c>
    </row>
    <row r="126" spans="2:65" s="137" customFormat="1" ht="31.5" customHeight="1">
      <c r="B126" s="130"/>
      <c r="C126" s="302" t="s">
        <v>179</v>
      </c>
      <c r="D126" s="302" t="s">
        <v>152</v>
      </c>
      <c r="E126" s="303" t="s">
        <v>721</v>
      </c>
      <c r="F126" s="93" t="s">
        <v>722</v>
      </c>
      <c r="G126" s="304" t="s">
        <v>155</v>
      </c>
      <c r="H126" s="305">
        <v>63.04</v>
      </c>
      <c r="I126" s="8"/>
      <c r="J126" s="306">
        <f>ROUND(I126*H126,2)</f>
        <v>0</v>
      </c>
      <c r="K126" s="93" t="s">
        <v>156</v>
      </c>
      <c r="L126" s="130"/>
      <c r="M126" s="307" t="s">
        <v>5</v>
      </c>
      <c r="N126" s="308" t="s">
        <v>48</v>
      </c>
      <c r="O126" s="131"/>
      <c r="P126" s="309">
        <f>O126*H126</f>
        <v>0</v>
      </c>
      <c r="Q126" s="309">
        <v>0</v>
      </c>
      <c r="R126" s="309">
        <f>Q126*H126</f>
        <v>0</v>
      </c>
      <c r="S126" s="309">
        <v>0</v>
      </c>
      <c r="T126" s="310">
        <f>S126*H126</f>
        <v>0</v>
      </c>
      <c r="AR126" s="109" t="s">
        <v>157</v>
      </c>
      <c r="AT126" s="109" t="s">
        <v>152</v>
      </c>
      <c r="AU126" s="109" t="s">
        <v>85</v>
      </c>
      <c r="AY126" s="109" t="s">
        <v>150</v>
      </c>
      <c r="BE126" s="311">
        <f>IF(N126="základní",J126,0)</f>
        <v>0</v>
      </c>
      <c r="BF126" s="311">
        <f>IF(N126="snížená",J126,0)</f>
        <v>0</v>
      </c>
      <c r="BG126" s="311">
        <f>IF(N126="zákl. přenesená",J126,0)</f>
        <v>0</v>
      </c>
      <c r="BH126" s="311">
        <f>IF(N126="sníž. přenesená",J126,0)</f>
        <v>0</v>
      </c>
      <c r="BI126" s="311">
        <f>IF(N126="nulová",J126,0)</f>
        <v>0</v>
      </c>
      <c r="BJ126" s="109" t="s">
        <v>25</v>
      </c>
      <c r="BK126" s="311">
        <f>ROUND(I126*H126,2)</f>
        <v>0</v>
      </c>
      <c r="BL126" s="109" t="s">
        <v>157</v>
      </c>
      <c r="BM126" s="109" t="s">
        <v>723</v>
      </c>
    </row>
    <row r="127" spans="2:65" s="316" customFormat="1">
      <c r="B127" s="315"/>
      <c r="D127" s="312" t="s">
        <v>161</v>
      </c>
      <c r="E127" s="324" t="s">
        <v>5</v>
      </c>
      <c r="F127" s="325" t="s">
        <v>719</v>
      </c>
      <c r="H127" s="326">
        <v>25.84</v>
      </c>
      <c r="I127" s="10"/>
      <c r="L127" s="315"/>
      <c r="M127" s="321"/>
      <c r="N127" s="322"/>
      <c r="O127" s="322"/>
      <c r="P127" s="322"/>
      <c r="Q127" s="322"/>
      <c r="R127" s="322"/>
      <c r="S127" s="322"/>
      <c r="T127" s="323"/>
      <c r="AT127" s="324" t="s">
        <v>161</v>
      </c>
      <c r="AU127" s="324" t="s">
        <v>85</v>
      </c>
      <c r="AV127" s="316" t="s">
        <v>85</v>
      </c>
      <c r="AW127" s="316" t="s">
        <v>40</v>
      </c>
      <c r="AX127" s="316" t="s">
        <v>77</v>
      </c>
      <c r="AY127" s="324" t="s">
        <v>150</v>
      </c>
    </row>
    <row r="128" spans="2:65" s="316" customFormat="1">
      <c r="B128" s="315"/>
      <c r="D128" s="312" t="s">
        <v>161</v>
      </c>
      <c r="E128" s="324" t="s">
        <v>5</v>
      </c>
      <c r="F128" s="325" t="s">
        <v>720</v>
      </c>
      <c r="H128" s="326">
        <v>37.200000000000003</v>
      </c>
      <c r="I128" s="10"/>
      <c r="L128" s="315"/>
      <c r="M128" s="321"/>
      <c r="N128" s="322"/>
      <c r="O128" s="322"/>
      <c r="P128" s="322"/>
      <c r="Q128" s="322"/>
      <c r="R128" s="322"/>
      <c r="S128" s="322"/>
      <c r="T128" s="323"/>
      <c r="AT128" s="324" t="s">
        <v>161</v>
      </c>
      <c r="AU128" s="324" t="s">
        <v>85</v>
      </c>
      <c r="AV128" s="316" t="s">
        <v>85</v>
      </c>
      <c r="AW128" s="316" t="s">
        <v>40</v>
      </c>
      <c r="AX128" s="316" t="s">
        <v>77</v>
      </c>
      <c r="AY128" s="324" t="s">
        <v>150</v>
      </c>
    </row>
    <row r="129" spans="2:65" s="328" customFormat="1">
      <c r="B129" s="327"/>
      <c r="D129" s="317" t="s">
        <v>161</v>
      </c>
      <c r="E129" s="336" t="s">
        <v>5</v>
      </c>
      <c r="F129" s="337" t="s">
        <v>352</v>
      </c>
      <c r="H129" s="338">
        <v>63.04</v>
      </c>
      <c r="I129" s="11"/>
      <c r="L129" s="327"/>
      <c r="M129" s="332"/>
      <c r="N129" s="333"/>
      <c r="O129" s="333"/>
      <c r="P129" s="333"/>
      <c r="Q129" s="333"/>
      <c r="R129" s="333"/>
      <c r="S129" s="333"/>
      <c r="T129" s="334"/>
      <c r="AT129" s="335" t="s">
        <v>161</v>
      </c>
      <c r="AU129" s="335" t="s">
        <v>85</v>
      </c>
      <c r="AV129" s="328" t="s">
        <v>157</v>
      </c>
      <c r="AW129" s="328" t="s">
        <v>40</v>
      </c>
      <c r="AX129" s="328" t="s">
        <v>25</v>
      </c>
      <c r="AY129" s="335" t="s">
        <v>150</v>
      </c>
    </row>
    <row r="130" spans="2:65" s="137" customFormat="1" ht="31.5" customHeight="1">
      <c r="B130" s="130"/>
      <c r="C130" s="302" t="s">
        <v>185</v>
      </c>
      <c r="D130" s="302" t="s">
        <v>152</v>
      </c>
      <c r="E130" s="303" t="s">
        <v>724</v>
      </c>
      <c r="F130" s="93" t="s">
        <v>725</v>
      </c>
      <c r="G130" s="304" t="s">
        <v>175</v>
      </c>
      <c r="H130" s="305">
        <v>66.424000000000007</v>
      </c>
      <c r="I130" s="8"/>
      <c r="J130" s="306">
        <f>ROUND(I130*H130,2)</f>
        <v>0</v>
      </c>
      <c r="K130" s="93" t="s">
        <v>156</v>
      </c>
      <c r="L130" s="130"/>
      <c r="M130" s="307" t="s">
        <v>5</v>
      </c>
      <c r="N130" s="308" t="s">
        <v>48</v>
      </c>
      <c r="O130" s="131"/>
      <c r="P130" s="309">
        <f>O130*H130</f>
        <v>0</v>
      </c>
      <c r="Q130" s="309">
        <v>4.6000000000000001E-4</v>
      </c>
      <c r="R130" s="309">
        <f>Q130*H130</f>
        <v>3.0555040000000006E-2</v>
      </c>
      <c r="S130" s="309">
        <v>0</v>
      </c>
      <c r="T130" s="310">
        <f>S130*H130</f>
        <v>0</v>
      </c>
      <c r="AR130" s="109" t="s">
        <v>157</v>
      </c>
      <c r="AT130" s="109" t="s">
        <v>152</v>
      </c>
      <c r="AU130" s="109" t="s">
        <v>85</v>
      </c>
      <c r="AY130" s="109" t="s">
        <v>150</v>
      </c>
      <c r="BE130" s="311">
        <f>IF(N130="základní",J130,0)</f>
        <v>0</v>
      </c>
      <c r="BF130" s="311">
        <f>IF(N130="snížená",J130,0)</f>
        <v>0</v>
      </c>
      <c r="BG130" s="311">
        <f>IF(N130="zákl. přenesená",J130,0)</f>
        <v>0</v>
      </c>
      <c r="BH130" s="311">
        <f>IF(N130="sníž. přenesená",J130,0)</f>
        <v>0</v>
      </c>
      <c r="BI130" s="311">
        <f>IF(N130="nulová",J130,0)</f>
        <v>0</v>
      </c>
      <c r="BJ130" s="109" t="s">
        <v>25</v>
      </c>
      <c r="BK130" s="311">
        <f>ROUND(I130*H130,2)</f>
        <v>0</v>
      </c>
      <c r="BL130" s="109" t="s">
        <v>157</v>
      </c>
      <c r="BM130" s="109" t="s">
        <v>726</v>
      </c>
    </row>
    <row r="131" spans="2:65" s="137" customFormat="1" ht="48">
      <c r="B131" s="130"/>
      <c r="D131" s="312" t="s">
        <v>159</v>
      </c>
      <c r="F131" s="313" t="s">
        <v>727</v>
      </c>
      <c r="I131" s="9"/>
      <c r="L131" s="130"/>
      <c r="M131" s="314"/>
      <c r="N131" s="131"/>
      <c r="O131" s="131"/>
      <c r="P131" s="131"/>
      <c r="Q131" s="131"/>
      <c r="R131" s="131"/>
      <c r="S131" s="131"/>
      <c r="T131" s="179"/>
      <c r="AT131" s="109" t="s">
        <v>159</v>
      </c>
      <c r="AU131" s="109" t="s">
        <v>85</v>
      </c>
    </row>
    <row r="132" spans="2:65" s="316" customFormat="1">
      <c r="B132" s="315"/>
      <c r="D132" s="312" t="s">
        <v>161</v>
      </c>
      <c r="E132" s="324" t="s">
        <v>5</v>
      </c>
      <c r="F132" s="325" t="s">
        <v>710</v>
      </c>
      <c r="H132" s="326">
        <v>21.28</v>
      </c>
      <c r="I132" s="10"/>
      <c r="L132" s="315"/>
      <c r="M132" s="321"/>
      <c r="N132" s="322"/>
      <c r="O132" s="322"/>
      <c r="P132" s="322"/>
      <c r="Q132" s="322"/>
      <c r="R132" s="322"/>
      <c r="S132" s="322"/>
      <c r="T132" s="323"/>
      <c r="AT132" s="324" t="s">
        <v>161</v>
      </c>
      <c r="AU132" s="324" t="s">
        <v>85</v>
      </c>
      <c r="AV132" s="316" t="s">
        <v>85</v>
      </c>
      <c r="AW132" s="316" t="s">
        <v>40</v>
      </c>
      <c r="AX132" s="316" t="s">
        <v>77</v>
      </c>
      <c r="AY132" s="324" t="s">
        <v>150</v>
      </c>
    </row>
    <row r="133" spans="2:65" s="316" customFormat="1">
      <c r="B133" s="315"/>
      <c r="D133" s="312" t="s">
        <v>161</v>
      </c>
      <c r="E133" s="324" t="s">
        <v>5</v>
      </c>
      <c r="F133" s="325" t="s">
        <v>728</v>
      </c>
      <c r="H133" s="326">
        <v>45.143999999999998</v>
      </c>
      <c r="I133" s="10"/>
      <c r="L133" s="315"/>
      <c r="M133" s="321"/>
      <c r="N133" s="322"/>
      <c r="O133" s="322"/>
      <c r="P133" s="322"/>
      <c r="Q133" s="322"/>
      <c r="R133" s="322"/>
      <c r="S133" s="322"/>
      <c r="T133" s="323"/>
      <c r="AT133" s="324" t="s">
        <v>161</v>
      </c>
      <c r="AU133" s="324" t="s">
        <v>85</v>
      </c>
      <c r="AV133" s="316" t="s">
        <v>85</v>
      </c>
      <c r="AW133" s="316" t="s">
        <v>40</v>
      </c>
      <c r="AX133" s="316" t="s">
        <v>77</v>
      </c>
      <c r="AY133" s="324" t="s">
        <v>150</v>
      </c>
    </row>
    <row r="134" spans="2:65" s="328" customFormat="1">
      <c r="B134" s="327"/>
      <c r="D134" s="317" t="s">
        <v>161</v>
      </c>
      <c r="E134" s="336" t="s">
        <v>5</v>
      </c>
      <c r="F134" s="337" t="s">
        <v>352</v>
      </c>
      <c r="H134" s="338">
        <v>66.424000000000007</v>
      </c>
      <c r="I134" s="11"/>
      <c r="L134" s="327"/>
      <c r="M134" s="332"/>
      <c r="N134" s="333"/>
      <c r="O134" s="333"/>
      <c r="P134" s="333"/>
      <c r="Q134" s="333"/>
      <c r="R134" s="333"/>
      <c r="S134" s="333"/>
      <c r="T134" s="334"/>
      <c r="AT134" s="335" t="s">
        <v>161</v>
      </c>
      <c r="AU134" s="335" t="s">
        <v>85</v>
      </c>
      <c r="AV134" s="328" t="s">
        <v>157</v>
      </c>
      <c r="AW134" s="328" t="s">
        <v>40</v>
      </c>
      <c r="AX134" s="328" t="s">
        <v>25</v>
      </c>
      <c r="AY134" s="335" t="s">
        <v>150</v>
      </c>
    </row>
    <row r="135" spans="2:65" s="137" customFormat="1" ht="31.5" customHeight="1">
      <c r="B135" s="130"/>
      <c r="C135" s="302" t="s">
        <v>226</v>
      </c>
      <c r="D135" s="302" t="s">
        <v>152</v>
      </c>
      <c r="E135" s="303" t="s">
        <v>729</v>
      </c>
      <c r="F135" s="93" t="s">
        <v>730</v>
      </c>
      <c r="G135" s="304" t="s">
        <v>175</v>
      </c>
      <c r="H135" s="305">
        <v>66.424000000000007</v>
      </c>
      <c r="I135" s="8"/>
      <c r="J135" s="306">
        <f>ROUND(I135*H135,2)</f>
        <v>0</v>
      </c>
      <c r="K135" s="93" t="s">
        <v>156</v>
      </c>
      <c r="L135" s="130"/>
      <c r="M135" s="307" t="s">
        <v>5</v>
      </c>
      <c r="N135" s="308" t="s">
        <v>48</v>
      </c>
      <c r="O135" s="131"/>
      <c r="P135" s="309">
        <f>O135*H135</f>
        <v>0</v>
      </c>
      <c r="Q135" s="309">
        <v>0</v>
      </c>
      <c r="R135" s="309">
        <f>Q135*H135</f>
        <v>0</v>
      </c>
      <c r="S135" s="309">
        <v>0</v>
      </c>
      <c r="T135" s="310">
        <f>S135*H135</f>
        <v>0</v>
      </c>
      <c r="AR135" s="109" t="s">
        <v>157</v>
      </c>
      <c r="AT135" s="109" t="s">
        <v>152</v>
      </c>
      <c r="AU135" s="109" t="s">
        <v>85</v>
      </c>
      <c r="AY135" s="109" t="s">
        <v>150</v>
      </c>
      <c r="BE135" s="311">
        <f>IF(N135="základní",J135,0)</f>
        <v>0</v>
      </c>
      <c r="BF135" s="311">
        <f>IF(N135="snížená",J135,0)</f>
        <v>0</v>
      </c>
      <c r="BG135" s="311">
        <f>IF(N135="zákl. přenesená",J135,0)</f>
        <v>0</v>
      </c>
      <c r="BH135" s="311">
        <f>IF(N135="sníž. přenesená",J135,0)</f>
        <v>0</v>
      </c>
      <c r="BI135" s="311">
        <f>IF(N135="nulová",J135,0)</f>
        <v>0</v>
      </c>
      <c r="BJ135" s="109" t="s">
        <v>25</v>
      </c>
      <c r="BK135" s="311">
        <f>ROUND(I135*H135,2)</f>
        <v>0</v>
      </c>
      <c r="BL135" s="109" t="s">
        <v>157</v>
      </c>
      <c r="BM135" s="109" t="s">
        <v>731</v>
      </c>
    </row>
    <row r="136" spans="2:65" s="316" customFormat="1">
      <c r="B136" s="315"/>
      <c r="D136" s="312" t="s">
        <v>161</v>
      </c>
      <c r="E136" s="324" t="s">
        <v>5</v>
      </c>
      <c r="F136" s="325" t="s">
        <v>710</v>
      </c>
      <c r="H136" s="326">
        <v>21.28</v>
      </c>
      <c r="I136" s="10"/>
      <c r="L136" s="315"/>
      <c r="M136" s="321"/>
      <c r="N136" s="322"/>
      <c r="O136" s="322"/>
      <c r="P136" s="322"/>
      <c r="Q136" s="322"/>
      <c r="R136" s="322"/>
      <c r="S136" s="322"/>
      <c r="T136" s="323"/>
      <c r="AT136" s="324" t="s">
        <v>161</v>
      </c>
      <c r="AU136" s="324" t="s">
        <v>85</v>
      </c>
      <c r="AV136" s="316" t="s">
        <v>85</v>
      </c>
      <c r="AW136" s="316" t="s">
        <v>40</v>
      </c>
      <c r="AX136" s="316" t="s">
        <v>77</v>
      </c>
      <c r="AY136" s="324" t="s">
        <v>150</v>
      </c>
    </row>
    <row r="137" spans="2:65" s="316" customFormat="1">
      <c r="B137" s="315"/>
      <c r="D137" s="312" t="s">
        <v>161</v>
      </c>
      <c r="E137" s="324" t="s">
        <v>5</v>
      </c>
      <c r="F137" s="325" t="s">
        <v>728</v>
      </c>
      <c r="H137" s="326">
        <v>45.143999999999998</v>
      </c>
      <c r="I137" s="10"/>
      <c r="L137" s="315"/>
      <c r="M137" s="321"/>
      <c r="N137" s="322"/>
      <c r="O137" s="322"/>
      <c r="P137" s="322"/>
      <c r="Q137" s="322"/>
      <c r="R137" s="322"/>
      <c r="S137" s="322"/>
      <c r="T137" s="323"/>
      <c r="AT137" s="324" t="s">
        <v>161</v>
      </c>
      <c r="AU137" s="324" t="s">
        <v>85</v>
      </c>
      <c r="AV137" s="316" t="s">
        <v>85</v>
      </c>
      <c r="AW137" s="316" t="s">
        <v>40</v>
      </c>
      <c r="AX137" s="316" t="s">
        <v>77</v>
      </c>
      <c r="AY137" s="324" t="s">
        <v>150</v>
      </c>
    </row>
    <row r="138" spans="2:65" s="328" customFormat="1">
      <c r="B138" s="327"/>
      <c r="D138" s="317" t="s">
        <v>161</v>
      </c>
      <c r="E138" s="336" t="s">
        <v>5</v>
      </c>
      <c r="F138" s="337" t="s">
        <v>352</v>
      </c>
      <c r="H138" s="338">
        <v>66.424000000000007</v>
      </c>
      <c r="I138" s="11"/>
      <c r="L138" s="327"/>
      <c r="M138" s="332"/>
      <c r="N138" s="333"/>
      <c r="O138" s="333"/>
      <c r="P138" s="333"/>
      <c r="Q138" s="333"/>
      <c r="R138" s="333"/>
      <c r="S138" s="333"/>
      <c r="T138" s="334"/>
      <c r="AT138" s="335" t="s">
        <v>161</v>
      </c>
      <c r="AU138" s="335" t="s">
        <v>85</v>
      </c>
      <c r="AV138" s="328" t="s">
        <v>157</v>
      </c>
      <c r="AW138" s="328" t="s">
        <v>40</v>
      </c>
      <c r="AX138" s="328" t="s">
        <v>25</v>
      </c>
      <c r="AY138" s="335" t="s">
        <v>150</v>
      </c>
    </row>
    <row r="139" spans="2:65" s="137" customFormat="1" ht="44.25" customHeight="1">
      <c r="B139" s="130"/>
      <c r="C139" s="302" t="s">
        <v>230</v>
      </c>
      <c r="D139" s="302" t="s">
        <v>152</v>
      </c>
      <c r="E139" s="303" t="s">
        <v>732</v>
      </c>
      <c r="F139" s="93" t="s">
        <v>733</v>
      </c>
      <c r="G139" s="304" t="s">
        <v>175</v>
      </c>
      <c r="H139" s="305">
        <v>30.5</v>
      </c>
      <c r="I139" s="8"/>
      <c r="J139" s="306">
        <f>ROUND(I139*H139,2)</f>
        <v>0</v>
      </c>
      <c r="K139" s="93" t="s">
        <v>156</v>
      </c>
      <c r="L139" s="130"/>
      <c r="M139" s="307" t="s">
        <v>5</v>
      </c>
      <c r="N139" s="308" t="s">
        <v>48</v>
      </c>
      <c r="O139" s="131"/>
      <c r="P139" s="309">
        <f>O139*H139</f>
        <v>0</v>
      </c>
      <c r="Q139" s="309">
        <v>0</v>
      </c>
      <c r="R139" s="309">
        <f>Q139*H139</f>
        <v>0</v>
      </c>
      <c r="S139" s="309">
        <v>0</v>
      </c>
      <c r="T139" s="310">
        <f>S139*H139</f>
        <v>0</v>
      </c>
      <c r="AR139" s="109" t="s">
        <v>157</v>
      </c>
      <c r="AT139" s="109" t="s">
        <v>152</v>
      </c>
      <c r="AU139" s="109" t="s">
        <v>85</v>
      </c>
      <c r="AY139" s="109" t="s">
        <v>150</v>
      </c>
      <c r="BE139" s="311">
        <f>IF(N139="základní",J139,0)</f>
        <v>0</v>
      </c>
      <c r="BF139" s="311">
        <f>IF(N139="snížená",J139,0)</f>
        <v>0</v>
      </c>
      <c r="BG139" s="311">
        <f>IF(N139="zákl. přenesená",J139,0)</f>
        <v>0</v>
      </c>
      <c r="BH139" s="311">
        <f>IF(N139="sníž. přenesená",J139,0)</f>
        <v>0</v>
      </c>
      <c r="BI139" s="311">
        <f>IF(N139="nulová",J139,0)</f>
        <v>0</v>
      </c>
      <c r="BJ139" s="109" t="s">
        <v>25</v>
      </c>
      <c r="BK139" s="311">
        <f>ROUND(I139*H139,2)</f>
        <v>0</v>
      </c>
      <c r="BL139" s="109" t="s">
        <v>157</v>
      </c>
      <c r="BM139" s="109" t="s">
        <v>734</v>
      </c>
    </row>
    <row r="140" spans="2:65" s="137" customFormat="1" ht="192">
      <c r="B140" s="130"/>
      <c r="D140" s="312" t="s">
        <v>159</v>
      </c>
      <c r="F140" s="313" t="s">
        <v>297</v>
      </c>
      <c r="I140" s="9"/>
      <c r="L140" s="130"/>
      <c r="M140" s="314"/>
      <c r="N140" s="131"/>
      <c r="O140" s="131"/>
      <c r="P140" s="131"/>
      <c r="Q140" s="131"/>
      <c r="R140" s="131"/>
      <c r="S140" s="131"/>
      <c r="T140" s="179"/>
      <c r="AT140" s="109" t="s">
        <v>159</v>
      </c>
      <c r="AU140" s="109" t="s">
        <v>85</v>
      </c>
    </row>
    <row r="141" spans="2:65" s="316" customFormat="1">
      <c r="B141" s="315"/>
      <c r="D141" s="317" t="s">
        <v>161</v>
      </c>
      <c r="E141" s="318" t="s">
        <v>5</v>
      </c>
      <c r="F141" s="319" t="s">
        <v>735</v>
      </c>
      <c r="H141" s="320">
        <v>30.5</v>
      </c>
      <c r="I141" s="10"/>
      <c r="L141" s="315"/>
      <c r="M141" s="321"/>
      <c r="N141" s="322"/>
      <c r="O141" s="322"/>
      <c r="P141" s="322"/>
      <c r="Q141" s="322"/>
      <c r="R141" s="322"/>
      <c r="S141" s="322"/>
      <c r="T141" s="323"/>
      <c r="AT141" s="324" t="s">
        <v>161</v>
      </c>
      <c r="AU141" s="324" t="s">
        <v>85</v>
      </c>
      <c r="AV141" s="316" t="s">
        <v>85</v>
      </c>
      <c r="AW141" s="316" t="s">
        <v>40</v>
      </c>
      <c r="AX141" s="316" t="s">
        <v>25</v>
      </c>
      <c r="AY141" s="324" t="s">
        <v>150</v>
      </c>
    </row>
    <row r="142" spans="2:65" s="137" customFormat="1" ht="31.5" customHeight="1">
      <c r="B142" s="130"/>
      <c r="C142" s="302" t="s">
        <v>234</v>
      </c>
      <c r="D142" s="302" t="s">
        <v>152</v>
      </c>
      <c r="E142" s="303" t="s">
        <v>736</v>
      </c>
      <c r="F142" s="93" t="s">
        <v>737</v>
      </c>
      <c r="G142" s="304" t="s">
        <v>175</v>
      </c>
      <c r="H142" s="305">
        <v>30.5</v>
      </c>
      <c r="I142" s="8"/>
      <c r="J142" s="306">
        <f>ROUND(I142*H142,2)</f>
        <v>0</v>
      </c>
      <c r="K142" s="93" t="s">
        <v>156</v>
      </c>
      <c r="L142" s="130"/>
      <c r="M142" s="307" t="s">
        <v>5</v>
      </c>
      <c r="N142" s="308" t="s">
        <v>48</v>
      </c>
      <c r="O142" s="131"/>
      <c r="P142" s="309">
        <f>O142*H142</f>
        <v>0</v>
      </c>
      <c r="Q142" s="309">
        <v>0</v>
      </c>
      <c r="R142" s="309">
        <f>Q142*H142</f>
        <v>0</v>
      </c>
      <c r="S142" s="309">
        <v>0</v>
      </c>
      <c r="T142" s="310">
        <f>S142*H142</f>
        <v>0</v>
      </c>
      <c r="AR142" s="109" t="s">
        <v>157</v>
      </c>
      <c r="AT142" s="109" t="s">
        <v>152</v>
      </c>
      <c r="AU142" s="109" t="s">
        <v>85</v>
      </c>
      <c r="AY142" s="109" t="s">
        <v>150</v>
      </c>
      <c r="BE142" s="311">
        <f>IF(N142="základní",J142,0)</f>
        <v>0</v>
      </c>
      <c r="BF142" s="311">
        <f>IF(N142="snížená",J142,0)</f>
        <v>0</v>
      </c>
      <c r="BG142" s="311">
        <f>IF(N142="zákl. přenesená",J142,0)</f>
        <v>0</v>
      </c>
      <c r="BH142" s="311">
        <f>IF(N142="sníž. přenesená",J142,0)</f>
        <v>0</v>
      </c>
      <c r="BI142" s="311">
        <f>IF(N142="nulová",J142,0)</f>
        <v>0</v>
      </c>
      <c r="BJ142" s="109" t="s">
        <v>25</v>
      </c>
      <c r="BK142" s="311">
        <f>ROUND(I142*H142,2)</f>
        <v>0</v>
      </c>
      <c r="BL142" s="109" t="s">
        <v>157</v>
      </c>
      <c r="BM142" s="109" t="s">
        <v>738</v>
      </c>
    </row>
    <row r="143" spans="2:65" s="137" customFormat="1" ht="144">
      <c r="B143" s="130"/>
      <c r="D143" s="312" t="s">
        <v>159</v>
      </c>
      <c r="F143" s="313" t="s">
        <v>303</v>
      </c>
      <c r="I143" s="9"/>
      <c r="L143" s="130"/>
      <c r="M143" s="314"/>
      <c r="N143" s="131"/>
      <c r="O143" s="131"/>
      <c r="P143" s="131"/>
      <c r="Q143" s="131"/>
      <c r="R143" s="131"/>
      <c r="S143" s="131"/>
      <c r="T143" s="179"/>
      <c r="AT143" s="109" t="s">
        <v>159</v>
      </c>
      <c r="AU143" s="109" t="s">
        <v>85</v>
      </c>
    </row>
    <row r="144" spans="2:65" s="316" customFormat="1">
      <c r="B144" s="315"/>
      <c r="D144" s="317" t="s">
        <v>161</v>
      </c>
      <c r="E144" s="318" t="s">
        <v>5</v>
      </c>
      <c r="F144" s="319" t="s">
        <v>735</v>
      </c>
      <c r="H144" s="320">
        <v>30.5</v>
      </c>
      <c r="I144" s="10"/>
      <c r="L144" s="315"/>
      <c r="M144" s="321"/>
      <c r="N144" s="322"/>
      <c r="O144" s="322"/>
      <c r="P144" s="322"/>
      <c r="Q144" s="322"/>
      <c r="R144" s="322"/>
      <c r="S144" s="322"/>
      <c r="T144" s="323"/>
      <c r="AT144" s="324" t="s">
        <v>161</v>
      </c>
      <c r="AU144" s="324" t="s">
        <v>85</v>
      </c>
      <c r="AV144" s="316" t="s">
        <v>85</v>
      </c>
      <c r="AW144" s="316" t="s">
        <v>40</v>
      </c>
      <c r="AX144" s="316" t="s">
        <v>25</v>
      </c>
      <c r="AY144" s="324" t="s">
        <v>150</v>
      </c>
    </row>
    <row r="145" spans="2:65" s="137" customFormat="1" ht="22.5" customHeight="1">
      <c r="B145" s="130"/>
      <c r="C145" s="302" t="s">
        <v>29</v>
      </c>
      <c r="D145" s="302" t="s">
        <v>152</v>
      </c>
      <c r="E145" s="303" t="s">
        <v>305</v>
      </c>
      <c r="F145" s="93" t="s">
        <v>306</v>
      </c>
      <c r="G145" s="304" t="s">
        <v>175</v>
      </c>
      <c r="H145" s="305">
        <v>30.5</v>
      </c>
      <c r="I145" s="8"/>
      <c r="J145" s="306">
        <f>ROUND(I145*H145,2)</f>
        <v>0</v>
      </c>
      <c r="K145" s="93" t="s">
        <v>156</v>
      </c>
      <c r="L145" s="130"/>
      <c r="M145" s="307" t="s">
        <v>5</v>
      </c>
      <c r="N145" s="308" t="s">
        <v>48</v>
      </c>
      <c r="O145" s="131"/>
      <c r="P145" s="309">
        <f>O145*H145</f>
        <v>0</v>
      </c>
      <c r="Q145" s="309">
        <v>0</v>
      </c>
      <c r="R145" s="309">
        <f>Q145*H145</f>
        <v>0</v>
      </c>
      <c r="S145" s="309">
        <v>0</v>
      </c>
      <c r="T145" s="310">
        <f>S145*H145</f>
        <v>0</v>
      </c>
      <c r="AR145" s="109" t="s">
        <v>157</v>
      </c>
      <c r="AT145" s="109" t="s">
        <v>152</v>
      </c>
      <c r="AU145" s="109" t="s">
        <v>85</v>
      </c>
      <c r="AY145" s="109" t="s">
        <v>150</v>
      </c>
      <c r="BE145" s="311">
        <f>IF(N145="základní",J145,0)</f>
        <v>0</v>
      </c>
      <c r="BF145" s="311">
        <f>IF(N145="snížená",J145,0)</f>
        <v>0</v>
      </c>
      <c r="BG145" s="311">
        <f>IF(N145="zákl. přenesená",J145,0)</f>
        <v>0</v>
      </c>
      <c r="BH145" s="311">
        <f>IF(N145="sníž. přenesená",J145,0)</f>
        <v>0</v>
      </c>
      <c r="BI145" s="311">
        <f>IF(N145="nulová",J145,0)</f>
        <v>0</v>
      </c>
      <c r="BJ145" s="109" t="s">
        <v>25</v>
      </c>
      <c r="BK145" s="311">
        <f>ROUND(I145*H145,2)</f>
        <v>0</v>
      </c>
      <c r="BL145" s="109" t="s">
        <v>157</v>
      </c>
      <c r="BM145" s="109" t="s">
        <v>739</v>
      </c>
    </row>
    <row r="146" spans="2:65" s="137" customFormat="1" ht="72">
      <c r="B146" s="130"/>
      <c r="D146" s="312" t="s">
        <v>159</v>
      </c>
      <c r="F146" s="313" t="s">
        <v>308</v>
      </c>
      <c r="I146" s="9"/>
      <c r="L146" s="130"/>
      <c r="M146" s="314"/>
      <c r="N146" s="131"/>
      <c r="O146" s="131"/>
      <c r="P146" s="131"/>
      <c r="Q146" s="131"/>
      <c r="R146" s="131"/>
      <c r="S146" s="131"/>
      <c r="T146" s="179"/>
      <c r="AT146" s="109" t="s">
        <v>159</v>
      </c>
      <c r="AU146" s="109" t="s">
        <v>85</v>
      </c>
    </row>
    <row r="147" spans="2:65" s="316" customFormat="1">
      <c r="B147" s="315"/>
      <c r="D147" s="317" t="s">
        <v>161</v>
      </c>
      <c r="E147" s="318" t="s">
        <v>5</v>
      </c>
      <c r="F147" s="319" t="s">
        <v>735</v>
      </c>
      <c r="H147" s="320">
        <v>30.5</v>
      </c>
      <c r="I147" s="10"/>
      <c r="L147" s="315"/>
      <c r="M147" s="321"/>
      <c r="N147" s="322"/>
      <c r="O147" s="322"/>
      <c r="P147" s="322"/>
      <c r="Q147" s="322"/>
      <c r="R147" s="322"/>
      <c r="S147" s="322"/>
      <c r="T147" s="323"/>
      <c r="AT147" s="324" t="s">
        <v>161</v>
      </c>
      <c r="AU147" s="324" t="s">
        <v>85</v>
      </c>
      <c r="AV147" s="316" t="s">
        <v>85</v>
      </c>
      <c r="AW147" s="316" t="s">
        <v>40</v>
      </c>
      <c r="AX147" s="316" t="s">
        <v>25</v>
      </c>
      <c r="AY147" s="324" t="s">
        <v>150</v>
      </c>
    </row>
    <row r="148" spans="2:65" s="137" customFormat="1" ht="31.5" customHeight="1">
      <c r="B148" s="130"/>
      <c r="C148" s="302" t="s">
        <v>276</v>
      </c>
      <c r="D148" s="302" t="s">
        <v>152</v>
      </c>
      <c r="E148" s="303" t="s">
        <v>310</v>
      </c>
      <c r="F148" s="93" t="s">
        <v>311</v>
      </c>
      <c r="G148" s="304" t="s">
        <v>175</v>
      </c>
      <c r="H148" s="305">
        <v>31.82</v>
      </c>
      <c r="I148" s="8"/>
      <c r="J148" s="306">
        <f>ROUND(I148*H148,2)</f>
        <v>0</v>
      </c>
      <c r="K148" s="93" t="s">
        <v>156</v>
      </c>
      <c r="L148" s="130"/>
      <c r="M148" s="307" t="s">
        <v>5</v>
      </c>
      <c r="N148" s="308" t="s">
        <v>48</v>
      </c>
      <c r="O148" s="131"/>
      <c r="P148" s="309">
        <f>O148*H148</f>
        <v>0</v>
      </c>
      <c r="Q148" s="309">
        <v>0</v>
      </c>
      <c r="R148" s="309">
        <f>Q148*H148</f>
        <v>0</v>
      </c>
      <c r="S148" s="309">
        <v>0</v>
      </c>
      <c r="T148" s="310">
        <f>S148*H148</f>
        <v>0</v>
      </c>
      <c r="AR148" s="109" t="s">
        <v>157</v>
      </c>
      <c r="AT148" s="109" t="s">
        <v>152</v>
      </c>
      <c r="AU148" s="109" t="s">
        <v>85</v>
      </c>
      <c r="AY148" s="109" t="s">
        <v>150</v>
      </c>
      <c r="BE148" s="311">
        <f>IF(N148="základní",J148,0)</f>
        <v>0</v>
      </c>
      <c r="BF148" s="311">
        <f>IF(N148="snížená",J148,0)</f>
        <v>0</v>
      </c>
      <c r="BG148" s="311">
        <f>IF(N148="zákl. přenesená",J148,0)</f>
        <v>0</v>
      </c>
      <c r="BH148" s="311">
        <f>IF(N148="sníž. přenesená",J148,0)</f>
        <v>0</v>
      </c>
      <c r="BI148" s="311">
        <f>IF(N148="nulová",J148,0)</f>
        <v>0</v>
      </c>
      <c r="BJ148" s="109" t="s">
        <v>25</v>
      </c>
      <c r="BK148" s="311">
        <f>ROUND(I148*H148,2)</f>
        <v>0</v>
      </c>
      <c r="BL148" s="109" t="s">
        <v>157</v>
      </c>
      <c r="BM148" s="109" t="s">
        <v>740</v>
      </c>
    </row>
    <row r="149" spans="2:65" s="137" customFormat="1" ht="409.6">
      <c r="B149" s="130"/>
      <c r="D149" s="312" t="s">
        <v>159</v>
      </c>
      <c r="F149" s="313" t="s">
        <v>313</v>
      </c>
      <c r="I149" s="9"/>
      <c r="L149" s="130"/>
      <c r="M149" s="314"/>
      <c r="N149" s="131"/>
      <c r="O149" s="131"/>
      <c r="P149" s="131"/>
      <c r="Q149" s="131"/>
      <c r="R149" s="131"/>
      <c r="S149" s="131"/>
      <c r="T149" s="179"/>
      <c r="AT149" s="109" t="s">
        <v>159</v>
      </c>
      <c r="AU149" s="109" t="s">
        <v>85</v>
      </c>
    </row>
    <row r="150" spans="2:65" s="316" customFormat="1">
      <c r="B150" s="315"/>
      <c r="D150" s="312" t="s">
        <v>161</v>
      </c>
      <c r="E150" s="324" t="s">
        <v>5</v>
      </c>
      <c r="F150" s="325" t="s">
        <v>741</v>
      </c>
      <c r="H150" s="326">
        <v>11.02</v>
      </c>
      <c r="I150" s="10"/>
      <c r="L150" s="315"/>
      <c r="M150" s="321"/>
      <c r="N150" s="322"/>
      <c r="O150" s="322"/>
      <c r="P150" s="322"/>
      <c r="Q150" s="322"/>
      <c r="R150" s="322"/>
      <c r="S150" s="322"/>
      <c r="T150" s="323"/>
      <c r="AT150" s="324" t="s">
        <v>161</v>
      </c>
      <c r="AU150" s="324" t="s">
        <v>85</v>
      </c>
      <c r="AV150" s="316" t="s">
        <v>85</v>
      </c>
      <c r="AW150" s="316" t="s">
        <v>40</v>
      </c>
      <c r="AX150" s="316" t="s">
        <v>77</v>
      </c>
      <c r="AY150" s="324" t="s">
        <v>150</v>
      </c>
    </row>
    <row r="151" spans="2:65" s="316" customFormat="1">
      <c r="B151" s="315"/>
      <c r="D151" s="312" t="s">
        <v>161</v>
      </c>
      <c r="E151" s="324" t="s">
        <v>5</v>
      </c>
      <c r="F151" s="325" t="s">
        <v>742</v>
      </c>
      <c r="H151" s="326">
        <v>20.8</v>
      </c>
      <c r="I151" s="10"/>
      <c r="L151" s="315"/>
      <c r="M151" s="321"/>
      <c r="N151" s="322"/>
      <c r="O151" s="322"/>
      <c r="P151" s="322"/>
      <c r="Q151" s="322"/>
      <c r="R151" s="322"/>
      <c r="S151" s="322"/>
      <c r="T151" s="323"/>
      <c r="AT151" s="324" t="s">
        <v>161</v>
      </c>
      <c r="AU151" s="324" t="s">
        <v>85</v>
      </c>
      <c r="AV151" s="316" t="s">
        <v>85</v>
      </c>
      <c r="AW151" s="316" t="s">
        <v>40</v>
      </c>
      <c r="AX151" s="316" t="s">
        <v>77</v>
      </c>
      <c r="AY151" s="324" t="s">
        <v>150</v>
      </c>
    </row>
    <row r="152" spans="2:65" s="328" customFormat="1">
      <c r="B152" s="327"/>
      <c r="D152" s="317" t="s">
        <v>161</v>
      </c>
      <c r="E152" s="336" t="s">
        <v>5</v>
      </c>
      <c r="F152" s="337" t="s">
        <v>352</v>
      </c>
      <c r="H152" s="338">
        <v>31.82</v>
      </c>
      <c r="I152" s="11"/>
      <c r="L152" s="327"/>
      <c r="M152" s="332"/>
      <c r="N152" s="333"/>
      <c r="O152" s="333"/>
      <c r="P152" s="333"/>
      <c r="Q152" s="333"/>
      <c r="R152" s="333"/>
      <c r="S152" s="333"/>
      <c r="T152" s="334"/>
      <c r="AT152" s="335" t="s">
        <v>161</v>
      </c>
      <c r="AU152" s="335" t="s">
        <v>85</v>
      </c>
      <c r="AV152" s="328" t="s">
        <v>157</v>
      </c>
      <c r="AW152" s="328" t="s">
        <v>40</v>
      </c>
      <c r="AX152" s="328" t="s">
        <v>25</v>
      </c>
      <c r="AY152" s="335" t="s">
        <v>150</v>
      </c>
    </row>
    <row r="153" spans="2:65" s="137" customFormat="1" ht="31.5" customHeight="1">
      <c r="B153" s="130"/>
      <c r="C153" s="302" t="s">
        <v>280</v>
      </c>
      <c r="D153" s="302" t="s">
        <v>152</v>
      </c>
      <c r="E153" s="303" t="s">
        <v>743</v>
      </c>
      <c r="F153" s="93" t="s">
        <v>744</v>
      </c>
      <c r="G153" s="304" t="s">
        <v>155</v>
      </c>
      <c r="H153" s="305">
        <v>31.72</v>
      </c>
      <c r="I153" s="8"/>
      <c r="J153" s="306">
        <f>ROUND(I153*H153,2)</f>
        <v>0</v>
      </c>
      <c r="K153" s="93" t="s">
        <v>156</v>
      </c>
      <c r="L153" s="130"/>
      <c r="M153" s="307" t="s">
        <v>5</v>
      </c>
      <c r="N153" s="308" t="s">
        <v>48</v>
      </c>
      <c r="O153" s="131"/>
      <c r="P153" s="309">
        <f>O153*H153</f>
        <v>0</v>
      </c>
      <c r="Q153" s="309">
        <v>0</v>
      </c>
      <c r="R153" s="309">
        <f>Q153*H153</f>
        <v>0</v>
      </c>
      <c r="S153" s="309">
        <v>0</v>
      </c>
      <c r="T153" s="310">
        <f>S153*H153</f>
        <v>0</v>
      </c>
      <c r="AR153" s="109" t="s">
        <v>157</v>
      </c>
      <c r="AT153" s="109" t="s">
        <v>152</v>
      </c>
      <c r="AU153" s="109" t="s">
        <v>85</v>
      </c>
      <c r="AY153" s="109" t="s">
        <v>150</v>
      </c>
      <c r="BE153" s="311">
        <f>IF(N153="základní",J153,0)</f>
        <v>0</v>
      </c>
      <c r="BF153" s="311">
        <f>IF(N153="snížená",J153,0)</f>
        <v>0</v>
      </c>
      <c r="BG153" s="311">
        <f>IF(N153="zákl. přenesená",J153,0)</f>
        <v>0</v>
      </c>
      <c r="BH153" s="311">
        <f>IF(N153="sníž. přenesená",J153,0)</f>
        <v>0</v>
      </c>
      <c r="BI153" s="311">
        <f>IF(N153="nulová",J153,0)</f>
        <v>0</v>
      </c>
      <c r="BJ153" s="109" t="s">
        <v>25</v>
      </c>
      <c r="BK153" s="311">
        <f>ROUND(I153*H153,2)</f>
        <v>0</v>
      </c>
      <c r="BL153" s="109" t="s">
        <v>157</v>
      </c>
      <c r="BM153" s="109" t="s">
        <v>745</v>
      </c>
    </row>
    <row r="154" spans="2:65" s="137" customFormat="1" ht="108">
      <c r="B154" s="130"/>
      <c r="D154" s="312" t="s">
        <v>159</v>
      </c>
      <c r="F154" s="313" t="s">
        <v>328</v>
      </c>
      <c r="I154" s="9"/>
      <c r="L154" s="130"/>
      <c r="M154" s="314"/>
      <c r="N154" s="131"/>
      <c r="O154" s="131"/>
      <c r="P154" s="131"/>
      <c r="Q154" s="131"/>
      <c r="R154" s="131"/>
      <c r="S154" s="131"/>
      <c r="T154" s="179"/>
      <c r="AT154" s="109" t="s">
        <v>159</v>
      </c>
      <c r="AU154" s="109" t="s">
        <v>85</v>
      </c>
    </row>
    <row r="155" spans="2:65" s="316" customFormat="1">
      <c r="B155" s="315"/>
      <c r="D155" s="312" t="s">
        <v>161</v>
      </c>
      <c r="E155" s="324" t="s">
        <v>5</v>
      </c>
      <c r="F155" s="325" t="s">
        <v>746</v>
      </c>
      <c r="H155" s="326">
        <v>11.2</v>
      </c>
      <c r="I155" s="10"/>
      <c r="L155" s="315"/>
      <c r="M155" s="321"/>
      <c r="N155" s="322"/>
      <c r="O155" s="322"/>
      <c r="P155" s="322"/>
      <c r="Q155" s="322"/>
      <c r="R155" s="322"/>
      <c r="S155" s="322"/>
      <c r="T155" s="323"/>
      <c r="AT155" s="324" t="s">
        <v>161</v>
      </c>
      <c r="AU155" s="324" t="s">
        <v>85</v>
      </c>
      <c r="AV155" s="316" t="s">
        <v>85</v>
      </c>
      <c r="AW155" s="316" t="s">
        <v>40</v>
      </c>
      <c r="AX155" s="316" t="s">
        <v>77</v>
      </c>
      <c r="AY155" s="324" t="s">
        <v>150</v>
      </c>
    </row>
    <row r="156" spans="2:65" s="316" customFormat="1">
      <c r="B156" s="315"/>
      <c r="D156" s="312" t="s">
        <v>161</v>
      </c>
      <c r="E156" s="324" t="s">
        <v>5</v>
      </c>
      <c r="F156" s="325" t="s">
        <v>747</v>
      </c>
      <c r="H156" s="326">
        <v>20.52</v>
      </c>
      <c r="I156" s="10"/>
      <c r="L156" s="315"/>
      <c r="M156" s="321"/>
      <c r="N156" s="322"/>
      <c r="O156" s="322"/>
      <c r="P156" s="322"/>
      <c r="Q156" s="322"/>
      <c r="R156" s="322"/>
      <c r="S156" s="322"/>
      <c r="T156" s="323"/>
      <c r="AT156" s="324" t="s">
        <v>161</v>
      </c>
      <c r="AU156" s="324" t="s">
        <v>85</v>
      </c>
      <c r="AV156" s="316" t="s">
        <v>85</v>
      </c>
      <c r="AW156" s="316" t="s">
        <v>40</v>
      </c>
      <c r="AX156" s="316" t="s">
        <v>77</v>
      </c>
      <c r="AY156" s="324" t="s">
        <v>150</v>
      </c>
    </row>
    <row r="157" spans="2:65" s="328" customFormat="1">
      <c r="B157" s="327"/>
      <c r="D157" s="312" t="s">
        <v>161</v>
      </c>
      <c r="E157" s="329" t="s">
        <v>5</v>
      </c>
      <c r="F157" s="330" t="s">
        <v>352</v>
      </c>
      <c r="H157" s="331">
        <v>31.72</v>
      </c>
      <c r="I157" s="11"/>
      <c r="L157" s="327"/>
      <c r="M157" s="332"/>
      <c r="N157" s="333"/>
      <c r="O157" s="333"/>
      <c r="P157" s="333"/>
      <c r="Q157" s="333"/>
      <c r="R157" s="333"/>
      <c r="S157" s="333"/>
      <c r="T157" s="334"/>
      <c r="AT157" s="335" t="s">
        <v>161</v>
      </c>
      <c r="AU157" s="335" t="s">
        <v>85</v>
      </c>
      <c r="AV157" s="328" t="s">
        <v>157</v>
      </c>
      <c r="AW157" s="328" t="s">
        <v>40</v>
      </c>
      <c r="AX157" s="328" t="s">
        <v>25</v>
      </c>
      <c r="AY157" s="335" t="s">
        <v>150</v>
      </c>
    </row>
    <row r="158" spans="2:65" s="289" customFormat="1" ht="29.85" customHeight="1">
      <c r="B158" s="288"/>
      <c r="D158" s="299" t="s">
        <v>76</v>
      </c>
      <c r="E158" s="300" t="s">
        <v>85</v>
      </c>
      <c r="F158" s="300" t="s">
        <v>344</v>
      </c>
      <c r="I158" s="7"/>
      <c r="J158" s="301">
        <f>BK158</f>
        <v>0</v>
      </c>
      <c r="L158" s="288"/>
      <c r="M158" s="293"/>
      <c r="N158" s="294"/>
      <c r="O158" s="294"/>
      <c r="P158" s="295">
        <f>SUM(P159:P161)</f>
        <v>0</v>
      </c>
      <c r="Q158" s="294"/>
      <c r="R158" s="295">
        <f>SUM(R159:R161)</f>
        <v>8.1259200000000007</v>
      </c>
      <c r="S158" s="294"/>
      <c r="T158" s="296">
        <f>SUM(T159:T161)</f>
        <v>0</v>
      </c>
      <c r="AR158" s="290" t="s">
        <v>25</v>
      </c>
      <c r="AT158" s="297" t="s">
        <v>76</v>
      </c>
      <c r="AU158" s="297" t="s">
        <v>25</v>
      </c>
      <c r="AY158" s="290" t="s">
        <v>150</v>
      </c>
      <c r="BK158" s="298">
        <f>SUM(BK159:BK161)</f>
        <v>0</v>
      </c>
    </row>
    <row r="159" spans="2:65" s="137" customFormat="1" ht="31.5" customHeight="1">
      <c r="B159" s="130"/>
      <c r="C159" s="302" t="s">
        <v>284</v>
      </c>
      <c r="D159" s="302" t="s">
        <v>152</v>
      </c>
      <c r="E159" s="303" t="s">
        <v>748</v>
      </c>
      <c r="F159" s="93" t="s">
        <v>749</v>
      </c>
      <c r="G159" s="304" t="s">
        <v>175</v>
      </c>
      <c r="H159" s="305">
        <v>4.1040000000000001</v>
      </c>
      <c r="I159" s="8"/>
      <c r="J159" s="306">
        <f>ROUND(I159*H159,2)</f>
        <v>0</v>
      </c>
      <c r="K159" s="93" t="s">
        <v>156</v>
      </c>
      <c r="L159" s="130"/>
      <c r="M159" s="307" t="s">
        <v>5</v>
      </c>
      <c r="N159" s="308" t="s">
        <v>48</v>
      </c>
      <c r="O159" s="131"/>
      <c r="P159" s="309">
        <f>O159*H159</f>
        <v>0</v>
      </c>
      <c r="Q159" s="309">
        <v>1.98</v>
      </c>
      <c r="R159" s="309">
        <f>Q159*H159</f>
        <v>8.1259200000000007</v>
      </c>
      <c r="S159" s="309">
        <v>0</v>
      </c>
      <c r="T159" s="310">
        <f>S159*H159</f>
        <v>0</v>
      </c>
      <c r="AR159" s="109" t="s">
        <v>157</v>
      </c>
      <c r="AT159" s="109" t="s">
        <v>152</v>
      </c>
      <c r="AU159" s="109" t="s">
        <v>85</v>
      </c>
      <c r="AY159" s="109" t="s">
        <v>150</v>
      </c>
      <c r="BE159" s="311">
        <f>IF(N159="základní",J159,0)</f>
        <v>0</v>
      </c>
      <c r="BF159" s="311">
        <f>IF(N159="snížená",J159,0)</f>
        <v>0</v>
      </c>
      <c r="BG159" s="311">
        <f>IF(N159="zákl. přenesená",J159,0)</f>
        <v>0</v>
      </c>
      <c r="BH159" s="311">
        <f>IF(N159="sníž. přenesená",J159,0)</f>
        <v>0</v>
      </c>
      <c r="BI159" s="311">
        <f>IF(N159="nulová",J159,0)</f>
        <v>0</v>
      </c>
      <c r="BJ159" s="109" t="s">
        <v>25</v>
      </c>
      <c r="BK159" s="311">
        <f>ROUND(I159*H159,2)</f>
        <v>0</v>
      </c>
      <c r="BL159" s="109" t="s">
        <v>157</v>
      </c>
      <c r="BM159" s="109" t="s">
        <v>750</v>
      </c>
    </row>
    <row r="160" spans="2:65" s="137" customFormat="1" ht="48">
      <c r="B160" s="130"/>
      <c r="D160" s="312" t="s">
        <v>159</v>
      </c>
      <c r="F160" s="313" t="s">
        <v>751</v>
      </c>
      <c r="I160" s="9"/>
      <c r="L160" s="130"/>
      <c r="M160" s="314"/>
      <c r="N160" s="131"/>
      <c r="O160" s="131"/>
      <c r="P160" s="131"/>
      <c r="Q160" s="131"/>
      <c r="R160" s="131"/>
      <c r="S160" s="131"/>
      <c r="T160" s="179"/>
      <c r="AT160" s="109" t="s">
        <v>159</v>
      </c>
      <c r="AU160" s="109" t="s">
        <v>85</v>
      </c>
    </row>
    <row r="161" spans="2:65" s="316" customFormat="1">
      <c r="B161" s="315"/>
      <c r="D161" s="312" t="s">
        <v>161</v>
      </c>
      <c r="E161" s="324" t="s">
        <v>5</v>
      </c>
      <c r="F161" s="325" t="s">
        <v>705</v>
      </c>
      <c r="H161" s="326">
        <v>4.1040000000000001</v>
      </c>
      <c r="I161" s="10"/>
      <c r="L161" s="315"/>
      <c r="M161" s="321"/>
      <c r="N161" s="322"/>
      <c r="O161" s="322"/>
      <c r="P161" s="322"/>
      <c r="Q161" s="322"/>
      <c r="R161" s="322"/>
      <c r="S161" s="322"/>
      <c r="T161" s="323"/>
      <c r="AT161" s="324" t="s">
        <v>161</v>
      </c>
      <c r="AU161" s="324" t="s">
        <v>85</v>
      </c>
      <c r="AV161" s="316" t="s">
        <v>85</v>
      </c>
      <c r="AW161" s="316" t="s">
        <v>40</v>
      </c>
      <c r="AX161" s="316" t="s">
        <v>25</v>
      </c>
      <c r="AY161" s="324" t="s">
        <v>150</v>
      </c>
    </row>
    <row r="162" spans="2:65" s="289" customFormat="1" ht="29.85" customHeight="1">
      <c r="B162" s="288"/>
      <c r="D162" s="299" t="s">
        <v>76</v>
      </c>
      <c r="E162" s="300" t="s">
        <v>166</v>
      </c>
      <c r="F162" s="300" t="s">
        <v>752</v>
      </c>
      <c r="I162" s="7"/>
      <c r="J162" s="301">
        <f>BK162</f>
        <v>0</v>
      </c>
      <c r="L162" s="288"/>
      <c r="M162" s="293"/>
      <c r="N162" s="294"/>
      <c r="O162" s="294"/>
      <c r="P162" s="295">
        <f>SUM(P163:P211)</f>
        <v>0</v>
      </c>
      <c r="Q162" s="294"/>
      <c r="R162" s="295">
        <f>SUM(R163:R211)</f>
        <v>51.690609980000005</v>
      </c>
      <c r="S162" s="294"/>
      <c r="T162" s="296">
        <f>SUM(T163:T211)</f>
        <v>0</v>
      </c>
      <c r="AR162" s="290" t="s">
        <v>25</v>
      </c>
      <c r="AT162" s="297" t="s">
        <v>76</v>
      </c>
      <c r="AU162" s="297" t="s">
        <v>25</v>
      </c>
      <c r="AY162" s="290" t="s">
        <v>150</v>
      </c>
      <c r="BK162" s="298">
        <f>SUM(BK163:BK211)</f>
        <v>0</v>
      </c>
    </row>
    <row r="163" spans="2:65" s="137" customFormat="1" ht="44.25" customHeight="1">
      <c r="B163" s="130"/>
      <c r="C163" s="302" t="s">
        <v>288</v>
      </c>
      <c r="D163" s="302" t="s">
        <v>152</v>
      </c>
      <c r="E163" s="303" t="s">
        <v>753</v>
      </c>
      <c r="F163" s="93" t="s">
        <v>754</v>
      </c>
      <c r="G163" s="304" t="s">
        <v>155</v>
      </c>
      <c r="H163" s="305">
        <v>26.4</v>
      </c>
      <c r="I163" s="8"/>
      <c r="J163" s="306">
        <f>ROUND(I163*H163,2)</f>
        <v>0</v>
      </c>
      <c r="K163" s="93" t="s">
        <v>156</v>
      </c>
      <c r="L163" s="130"/>
      <c r="M163" s="307" t="s">
        <v>5</v>
      </c>
      <c r="N163" s="308" t="s">
        <v>48</v>
      </c>
      <c r="O163" s="131"/>
      <c r="P163" s="309">
        <f>O163*H163</f>
        <v>0</v>
      </c>
      <c r="Q163" s="309">
        <v>0.24820999999999999</v>
      </c>
      <c r="R163" s="309">
        <f>Q163*H163</f>
        <v>6.5527439999999997</v>
      </c>
      <c r="S163" s="309">
        <v>0</v>
      </c>
      <c r="T163" s="310">
        <f>S163*H163</f>
        <v>0</v>
      </c>
      <c r="AR163" s="109" t="s">
        <v>157</v>
      </c>
      <c r="AT163" s="109" t="s">
        <v>152</v>
      </c>
      <c r="AU163" s="109" t="s">
        <v>85</v>
      </c>
      <c r="AY163" s="109" t="s">
        <v>150</v>
      </c>
      <c r="BE163" s="311">
        <f>IF(N163="základní",J163,0)</f>
        <v>0</v>
      </c>
      <c r="BF163" s="311">
        <f>IF(N163="snížená",J163,0)</f>
        <v>0</v>
      </c>
      <c r="BG163" s="311">
        <f>IF(N163="zákl. přenesená",J163,0)</f>
        <v>0</v>
      </c>
      <c r="BH163" s="311">
        <f>IF(N163="sníž. přenesená",J163,0)</f>
        <v>0</v>
      </c>
      <c r="BI163" s="311">
        <f>IF(N163="nulová",J163,0)</f>
        <v>0</v>
      </c>
      <c r="BJ163" s="109" t="s">
        <v>25</v>
      </c>
      <c r="BK163" s="311">
        <f>ROUND(I163*H163,2)</f>
        <v>0</v>
      </c>
      <c r="BL163" s="109" t="s">
        <v>157</v>
      </c>
      <c r="BM163" s="109" t="s">
        <v>755</v>
      </c>
    </row>
    <row r="164" spans="2:65" s="137" customFormat="1" ht="144">
      <c r="B164" s="130"/>
      <c r="D164" s="312" t="s">
        <v>159</v>
      </c>
      <c r="F164" s="313" t="s">
        <v>756</v>
      </c>
      <c r="I164" s="9"/>
      <c r="L164" s="130"/>
      <c r="M164" s="314"/>
      <c r="N164" s="131"/>
      <c r="O164" s="131"/>
      <c r="P164" s="131"/>
      <c r="Q164" s="131"/>
      <c r="R164" s="131"/>
      <c r="S164" s="131"/>
      <c r="T164" s="179"/>
      <c r="AT164" s="109" t="s">
        <v>159</v>
      </c>
      <c r="AU164" s="109" t="s">
        <v>85</v>
      </c>
    </row>
    <row r="165" spans="2:65" s="316" customFormat="1">
      <c r="B165" s="315"/>
      <c r="D165" s="312" t="s">
        <v>161</v>
      </c>
      <c r="E165" s="324" t="s">
        <v>5</v>
      </c>
      <c r="F165" s="325" t="s">
        <v>757</v>
      </c>
      <c r="H165" s="326">
        <v>24.4</v>
      </c>
      <c r="I165" s="10"/>
      <c r="L165" s="315"/>
      <c r="M165" s="321"/>
      <c r="N165" s="322"/>
      <c r="O165" s="322"/>
      <c r="P165" s="322"/>
      <c r="Q165" s="322"/>
      <c r="R165" s="322"/>
      <c r="S165" s="322"/>
      <c r="T165" s="323"/>
      <c r="AT165" s="324" t="s">
        <v>161</v>
      </c>
      <c r="AU165" s="324" t="s">
        <v>85</v>
      </c>
      <c r="AV165" s="316" t="s">
        <v>85</v>
      </c>
      <c r="AW165" s="316" t="s">
        <v>40</v>
      </c>
      <c r="AX165" s="316" t="s">
        <v>77</v>
      </c>
      <c r="AY165" s="324" t="s">
        <v>150</v>
      </c>
    </row>
    <row r="166" spans="2:65" s="316" customFormat="1">
      <c r="B166" s="315"/>
      <c r="D166" s="312" t="s">
        <v>161</v>
      </c>
      <c r="E166" s="324" t="s">
        <v>5</v>
      </c>
      <c r="F166" s="325" t="s">
        <v>758</v>
      </c>
      <c r="H166" s="326">
        <v>1.8</v>
      </c>
      <c r="I166" s="10"/>
      <c r="L166" s="315"/>
      <c r="M166" s="321"/>
      <c r="N166" s="322"/>
      <c r="O166" s="322"/>
      <c r="P166" s="322"/>
      <c r="Q166" s="322"/>
      <c r="R166" s="322"/>
      <c r="S166" s="322"/>
      <c r="T166" s="323"/>
      <c r="AT166" s="324" t="s">
        <v>161</v>
      </c>
      <c r="AU166" s="324" t="s">
        <v>85</v>
      </c>
      <c r="AV166" s="316" t="s">
        <v>85</v>
      </c>
      <c r="AW166" s="316" t="s">
        <v>40</v>
      </c>
      <c r="AX166" s="316" t="s">
        <v>77</v>
      </c>
      <c r="AY166" s="324" t="s">
        <v>150</v>
      </c>
    </row>
    <row r="167" spans="2:65" s="316" customFormat="1">
      <c r="B167" s="315"/>
      <c r="D167" s="312" t="s">
        <v>161</v>
      </c>
      <c r="E167" s="324" t="s">
        <v>5</v>
      </c>
      <c r="F167" s="325" t="s">
        <v>758</v>
      </c>
      <c r="H167" s="326">
        <v>1.8</v>
      </c>
      <c r="I167" s="10"/>
      <c r="L167" s="315"/>
      <c r="M167" s="321"/>
      <c r="N167" s="322"/>
      <c r="O167" s="322"/>
      <c r="P167" s="322"/>
      <c r="Q167" s="322"/>
      <c r="R167" s="322"/>
      <c r="S167" s="322"/>
      <c r="T167" s="323"/>
      <c r="AT167" s="324" t="s">
        <v>161</v>
      </c>
      <c r="AU167" s="324" t="s">
        <v>85</v>
      </c>
      <c r="AV167" s="316" t="s">
        <v>85</v>
      </c>
      <c r="AW167" s="316" t="s">
        <v>40</v>
      </c>
      <c r="AX167" s="316" t="s">
        <v>77</v>
      </c>
      <c r="AY167" s="324" t="s">
        <v>150</v>
      </c>
    </row>
    <row r="168" spans="2:65" s="316" customFormat="1">
      <c r="B168" s="315"/>
      <c r="D168" s="312" t="s">
        <v>161</v>
      </c>
      <c r="E168" s="324" t="s">
        <v>5</v>
      </c>
      <c r="F168" s="325" t="s">
        <v>759</v>
      </c>
      <c r="H168" s="326">
        <v>-1.6</v>
      </c>
      <c r="I168" s="10"/>
      <c r="L168" s="315"/>
      <c r="M168" s="321"/>
      <c r="N168" s="322"/>
      <c r="O168" s="322"/>
      <c r="P168" s="322"/>
      <c r="Q168" s="322"/>
      <c r="R168" s="322"/>
      <c r="S168" s="322"/>
      <c r="T168" s="323"/>
      <c r="AT168" s="324" t="s">
        <v>161</v>
      </c>
      <c r="AU168" s="324" t="s">
        <v>85</v>
      </c>
      <c r="AV168" s="316" t="s">
        <v>85</v>
      </c>
      <c r="AW168" s="316" t="s">
        <v>40</v>
      </c>
      <c r="AX168" s="316" t="s">
        <v>77</v>
      </c>
      <c r="AY168" s="324" t="s">
        <v>150</v>
      </c>
    </row>
    <row r="169" spans="2:65" s="328" customFormat="1">
      <c r="B169" s="327"/>
      <c r="D169" s="317" t="s">
        <v>161</v>
      </c>
      <c r="E169" s="336" t="s">
        <v>5</v>
      </c>
      <c r="F169" s="337" t="s">
        <v>760</v>
      </c>
      <c r="H169" s="338">
        <v>26.4</v>
      </c>
      <c r="I169" s="11"/>
      <c r="L169" s="327"/>
      <c r="M169" s="332"/>
      <c r="N169" s="333"/>
      <c r="O169" s="333"/>
      <c r="P169" s="333"/>
      <c r="Q169" s="333"/>
      <c r="R169" s="333"/>
      <c r="S169" s="333"/>
      <c r="T169" s="334"/>
      <c r="AT169" s="335" t="s">
        <v>161</v>
      </c>
      <c r="AU169" s="335" t="s">
        <v>85</v>
      </c>
      <c r="AV169" s="328" t="s">
        <v>157</v>
      </c>
      <c r="AW169" s="328" t="s">
        <v>40</v>
      </c>
      <c r="AX169" s="328" t="s">
        <v>25</v>
      </c>
      <c r="AY169" s="335" t="s">
        <v>150</v>
      </c>
    </row>
    <row r="170" spans="2:65" s="137" customFormat="1" ht="31.5" customHeight="1">
      <c r="B170" s="130"/>
      <c r="C170" s="302" t="s">
        <v>11</v>
      </c>
      <c r="D170" s="302" t="s">
        <v>152</v>
      </c>
      <c r="E170" s="303" t="s">
        <v>761</v>
      </c>
      <c r="F170" s="93" t="s">
        <v>762</v>
      </c>
      <c r="G170" s="304" t="s">
        <v>155</v>
      </c>
      <c r="H170" s="305">
        <v>3</v>
      </c>
      <c r="I170" s="8"/>
      <c r="J170" s="306">
        <f>ROUND(I170*H170,2)</f>
        <v>0</v>
      </c>
      <c r="K170" s="93" t="s">
        <v>156</v>
      </c>
      <c r="L170" s="130"/>
      <c r="M170" s="307" t="s">
        <v>5</v>
      </c>
      <c r="N170" s="308" t="s">
        <v>48</v>
      </c>
      <c r="O170" s="131"/>
      <c r="P170" s="309">
        <f>O170*H170</f>
        <v>0</v>
      </c>
      <c r="Q170" s="309">
        <v>0.14851</v>
      </c>
      <c r="R170" s="309">
        <f>Q170*H170</f>
        <v>0.44552999999999998</v>
      </c>
      <c r="S170" s="309">
        <v>0</v>
      </c>
      <c r="T170" s="310">
        <f>S170*H170</f>
        <v>0</v>
      </c>
      <c r="AR170" s="109" t="s">
        <v>157</v>
      </c>
      <c r="AT170" s="109" t="s">
        <v>152</v>
      </c>
      <c r="AU170" s="109" t="s">
        <v>85</v>
      </c>
      <c r="AY170" s="109" t="s">
        <v>150</v>
      </c>
      <c r="BE170" s="311">
        <f>IF(N170="základní",J170,0)</f>
        <v>0</v>
      </c>
      <c r="BF170" s="311">
        <f>IF(N170="snížená",J170,0)</f>
        <v>0</v>
      </c>
      <c r="BG170" s="311">
        <f>IF(N170="zákl. přenesená",J170,0)</f>
        <v>0</v>
      </c>
      <c r="BH170" s="311">
        <f>IF(N170="sníž. přenesená",J170,0)</f>
        <v>0</v>
      </c>
      <c r="BI170" s="311">
        <f>IF(N170="nulová",J170,0)</f>
        <v>0</v>
      </c>
      <c r="BJ170" s="109" t="s">
        <v>25</v>
      </c>
      <c r="BK170" s="311">
        <f>ROUND(I170*H170,2)</f>
        <v>0</v>
      </c>
      <c r="BL170" s="109" t="s">
        <v>157</v>
      </c>
      <c r="BM170" s="109" t="s">
        <v>763</v>
      </c>
    </row>
    <row r="171" spans="2:65" s="137" customFormat="1" ht="144">
      <c r="B171" s="130"/>
      <c r="D171" s="312" t="s">
        <v>159</v>
      </c>
      <c r="F171" s="313" t="s">
        <v>756</v>
      </c>
      <c r="I171" s="9"/>
      <c r="L171" s="130"/>
      <c r="M171" s="314"/>
      <c r="N171" s="131"/>
      <c r="O171" s="131"/>
      <c r="P171" s="131"/>
      <c r="Q171" s="131"/>
      <c r="R171" s="131"/>
      <c r="S171" s="131"/>
      <c r="T171" s="179"/>
      <c r="AT171" s="109" t="s">
        <v>159</v>
      </c>
      <c r="AU171" s="109" t="s">
        <v>85</v>
      </c>
    </row>
    <row r="172" spans="2:65" s="316" customFormat="1">
      <c r="B172" s="315"/>
      <c r="D172" s="317" t="s">
        <v>161</v>
      </c>
      <c r="E172" s="318" t="s">
        <v>5</v>
      </c>
      <c r="F172" s="319" t="s">
        <v>764</v>
      </c>
      <c r="H172" s="320">
        <v>3</v>
      </c>
      <c r="I172" s="10"/>
      <c r="L172" s="315"/>
      <c r="M172" s="321"/>
      <c r="N172" s="322"/>
      <c r="O172" s="322"/>
      <c r="P172" s="322"/>
      <c r="Q172" s="322"/>
      <c r="R172" s="322"/>
      <c r="S172" s="322"/>
      <c r="T172" s="323"/>
      <c r="AT172" s="324" t="s">
        <v>161</v>
      </c>
      <c r="AU172" s="324" t="s">
        <v>85</v>
      </c>
      <c r="AV172" s="316" t="s">
        <v>85</v>
      </c>
      <c r="AW172" s="316" t="s">
        <v>40</v>
      </c>
      <c r="AX172" s="316" t="s">
        <v>25</v>
      </c>
      <c r="AY172" s="324" t="s">
        <v>150</v>
      </c>
    </row>
    <row r="173" spans="2:65" s="137" customFormat="1" ht="22.5" customHeight="1">
      <c r="B173" s="130"/>
      <c r="C173" s="302" t="s">
        <v>299</v>
      </c>
      <c r="D173" s="302" t="s">
        <v>152</v>
      </c>
      <c r="E173" s="303" t="s">
        <v>765</v>
      </c>
      <c r="F173" s="93" t="s">
        <v>766</v>
      </c>
      <c r="G173" s="304" t="s">
        <v>401</v>
      </c>
      <c r="H173" s="305">
        <v>6</v>
      </c>
      <c r="I173" s="8"/>
      <c r="J173" s="306">
        <f>ROUND(I173*H173,2)</f>
        <v>0</v>
      </c>
      <c r="K173" s="93" t="s">
        <v>156</v>
      </c>
      <c r="L173" s="130"/>
      <c r="M173" s="307" t="s">
        <v>5</v>
      </c>
      <c r="N173" s="308" t="s">
        <v>48</v>
      </c>
      <c r="O173" s="131"/>
      <c r="P173" s="309">
        <f>O173*H173</f>
        <v>0</v>
      </c>
      <c r="Q173" s="309">
        <v>6.8799999999999998E-3</v>
      </c>
      <c r="R173" s="309">
        <f>Q173*H173</f>
        <v>4.1279999999999997E-2</v>
      </c>
      <c r="S173" s="309">
        <v>0</v>
      </c>
      <c r="T173" s="310">
        <f>S173*H173</f>
        <v>0</v>
      </c>
      <c r="AR173" s="109" t="s">
        <v>157</v>
      </c>
      <c r="AT173" s="109" t="s">
        <v>152</v>
      </c>
      <c r="AU173" s="109" t="s">
        <v>85</v>
      </c>
      <c r="AY173" s="109" t="s">
        <v>150</v>
      </c>
      <c r="BE173" s="311">
        <f>IF(N173="základní",J173,0)</f>
        <v>0</v>
      </c>
      <c r="BF173" s="311">
        <f>IF(N173="snížená",J173,0)</f>
        <v>0</v>
      </c>
      <c r="BG173" s="311">
        <f>IF(N173="zákl. přenesená",J173,0)</f>
        <v>0</v>
      </c>
      <c r="BH173" s="311">
        <f>IF(N173="sníž. přenesená",J173,0)</f>
        <v>0</v>
      </c>
      <c r="BI173" s="311">
        <f>IF(N173="nulová",J173,0)</f>
        <v>0</v>
      </c>
      <c r="BJ173" s="109" t="s">
        <v>25</v>
      </c>
      <c r="BK173" s="311">
        <f>ROUND(I173*H173,2)</f>
        <v>0</v>
      </c>
      <c r="BL173" s="109" t="s">
        <v>157</v>
      </c>
      <c r="BM173" s="109" t="s">
        <v>767</v>
      </c>
    </row>
    <row r="174" spans="2:65" s="137" customFormat="1" ht="48">
      <c r="B174" s="130"/>
      <c r="D174" s="312" t="s">
        <v>159</v>
      </c>
      <c r="F174" s="313" t="s">
        <v>768</v>
      </c>
      <c r="I174" s="9"/>
      <c r="L174" s="130"/>
      <c r="M174" s="314"/>
      <c r="N174" s="131"/>
      <c r="O174" s="131"/>
      <c r="P174" s="131"/>
      <c r="Q174" s="131"/>
      <c r="R174" s="131"/>
      <c r="S174" s="131"/>
      <c r="T174" s="179"/>
      <c r="AT174" s="109" t="s">
        <v>159</v>
      </c>
      <c r="AU174" s="109" t="s">
        <v>85</v>
      </c>
    </row>
    <row r="175" spans="2:65" s="316" customFormat="1">
      <c r="B175" s="315"/>
      <c r="D175" s="317" t="s">
        <v>161</v>
      </c>
      <c r="E175" s="318" t="s">
        <v>5</v>
      </c>
      <c r="F175" s="319" t="s">
        <v>769</v>
      </c>
      <c r="H175" s="320">
        <v>6</v>
      </c>
      <c r="I175" s="10"/>
      <c r="L175" s="315"/>
      <c r="M175" s="321"/>
      <c r="N175" s="322"/>
      <c r="O175" s="322"/>
      <c r="P175" s="322"/>
      <c r="Q175" s="322"/>
      <c r="R175" s="322"/>
      <c r="S175" s="322"/>
      <c r="T175" s="323"/>
      <c r="AT175" s="324" t="s">
        <v>161</v>
      </c>
      <c r="AU175" s="324" t="s">
        <v>85</v>
      </c>
      <c r="AV175" s="316" t="s">
        <v>85</v>
      </c>
      <c r="AW175" s="316" t="s">
        <v>40</v>
      </c>
      <c r="AX175" s="316" t="s">
        <v>25</v>
      </c>
      <c r="AY175" s="324" t="s">
        <v>150</v>
      </c>
    </row>
    <row r="176" spans="2:65" s="137" customFormat="1" ht="22.5" customHeight="1">
      <c r="B176" s="130"/>
      <c r="C176" s="302" t="s">
        <v>304</v>
      </c>
      <c r="D176" s="302" t="s">
        <v>152</v>
      </c>
      <c r="E176" s="303" t="s">
        <v>770</v>
      </c>
      <c r="F176" s="93" t="s">
        <v>771</v>
      </c>
      <c r="G176" s="304" t="s">
        <v>401</v>
      </c>
      <c r="H176" s="305">
        <v>14</v>
      </c>
      <c r="I176" s="8"/>
      <c r="J176" s="306">
        <f>ROUND(I176*H176,2)</f>
        <v>0</v>
      </c>
      <c r="K176" s="93" t="s">
        <v>156</v>
      </c>
      <c r="L176" s="130"/>
      <c r="M176" s="307" t="s">
        <v>5</v>
      </c>
      <c r="N176" s="308" t="s">
        <v>48</v>
      </c>
      <c r="O176" s="131"/>
      <c r="P176" s="309">
        <f>O176*H176</f>
        <v>0</v>
      </c>
      <c r="Q176" s="309">
        <v>9.1800000000000007E-3</v>
      </c>
      <c r="R176" s="309">
        <f>Q176*H176</f>
        <v>0.12852000000000002</v>
      </c>
      <c r="S176" s="309">
        <v>0</v>
      </c>
      <c r="T176" s="310">
        <f>S176*H176</f>
        <v>0</v>
      </c>
      <c r="AR176" s="109" t="s">
        <v>157</v>
      </c>
      <c r="AT176" s="109" t="s">
        <v>152</v>
      </c>
      <c r="AU176" s="109" t="s">
        <v>85</v>
      </c>
      <c r="AY176" s="109" t="s">
        <v>150</v>
      </c>
      <c r="BE176" s="311">
        <f>IF(N176="základní",J176,0)</f>
        <v>0</v>
      </c>
      <c r="BF176" s="311">
        <f>IF(N176="snížená",J176,0)</f>
        <v>0</v>
      </c>
      <c r="BG176" s="311">
        <f>IF(N176="zákl. přenesená",J176,0)</f>
        <v>0</v>
      </c>
      <c r="BH176" s="311">
        <f>IF(N176="sníž. přenesená",J176,0)</f>
        <v>0</v>
      </c>
      <c r="BI176" s="311">
        <f>IF(N176="nulová",J176,0)</f>
        <v>0</v>
      </c>
      <c r="BJ176" s="109" t="s">
        <v>25</v>
      </c>
      <c r="BK176" s="311">
        <f>ROUND(I176*H176,2)</f>
        <v>0</v>
      </c>
      <c r="BL176" s="109" t="s">
        <v>157</v>
      </c>
      <c r="BM176" s="109" t="s">
        <v>772</v>
      </c>
    </row>
    <row r="177" spans="2:65" s="137" customFormat="1" ht="48">
      <c r="B177" s="130"/>
      <c r="D177" s="312" t="s">
        <v>159</v>
      </c>
      <c r="F177" s="313" t="s">
        <v>768</v>
      </c>
      <c r="I177" s="9"/>
      <c r="L177" s="130"/>
      <c r="M177" s="314"/>
      <c r="N177" s="131"/>
      <c r="O177" s="131"/>
      <c r="P177" s="131"/>
      <c r="Q177" s="131"/>
      <c r="R177" s="131"/>
      <c r="S177" s="131"/>
      <c r="T177" s="179"/>
      <c r="AT177" s="109" t="s">
        <v>159</v>
      </c>
      <c r="AU177" s="109" t="s">
        <v>85</v>
      </c>
    </row>
    <row r="178" spans="2:65" s="316" customFormat="1">
      <c r="B178" s="315"/>
      <c r="D178" s="317" t="s">
        <v>161</v>
      </c>
      <c r="E178" s="318" t="s">
        <v>5</v>
      </c>
      <c r="F178" s="319" t="s">
        <v>773</v>
      </c>
      <c r="H178" s="320">
        <v>14</v>
      </c>
      <c r="I178" s="10"/>
      <c r="L178" s="315"/>
      <c r="M178" s="321"/>
      <c r="N178" s="322"/>
      <c r="O178" s="322"/>
      <c r="P178" s="322"/>
      <c r="Q178" s="322"/>
      <c r="R178" s="322"/>
      <c r="S178" s="322"/>
      <c r="T178" s="323"/>
      <c r="AT178" s="324" t="s">
        <v>161</v>
      </c>
      <c r="AU178" s="324" t="s">
        <v>85</v>
      </c>
      <c r="AV178" s="316" t="s">
        <v>85</v>
      </c>
      <c r="AW178" s="316" t="s">
        <v>40</v>
      </c>
      <c r="AX178" s="316" t="s">
        <v>25</v>
      </c>
      <c r="AY178" s="324" t="s">
        <v>150</v>
      </c>
    </row>
    <row r="179" spans="2:65" s="137" customFormat="1" ht="22.5" customHeight="1">
      <c r="B179" s="130"/>
      <c r="C179" s="339" t="s">
        <v>309</v>
      </c>
      <c r="D179" s="339" t="s">
        <v>337</v>
      </c>
      <c r="E179" s="340" t="s">
        <v>774</v>
      </c>
      <c r="F179" s="341" t="s">
        <v>775</v>
      </c>
      <c r="G179" s="342" t="s">
        <v>401</v>
      </c>
      <c r="H179" s="343">
        <v>6</v>
      </c>
      <c r="I179" s="12"/>
      <c r="J179" s="344">
        <f>ROUND(I179*H179,2)</f>
        <v>0</v>
      </c>
      <c r="K179" s="341" t="s">
        <v>156</v>
      </c>
      <c r="L179" s="345"/>
      <c r="M179" s="346" t="s">
        <v>5</v>
      </c>
      <c r="N179" s="347" t="s">
        <v>48</v>
      </c>
      <c r="O179" s="131"/>
      <c r="P179" s="309">
        <f>O179*H179</f>
        <v>0</v>
      </c>
      <c r="Q179" s="309">
        <v>5.8000000000000003E-2</v>
      </c>
      <c r="R179" s="309">
        <f>Q179*H179</f>
        <v>0.34800000000000003</v>
      </c>
      <c r="S179" s="309">
        <v>0</v>
      </c>
      <c r="T179" s="310">
        <f>S179*H179</f>
        <v>0</v>
      </c>
      <c r="AR179" s="109" t="s">
        <v>341</v>
      </c>
      <c r="AT179" s="109" t="s">
        <v>337</v>
      </c>
      <c r="AU179" s="109" t="s">
        <v>85</v>
      </c>
      <c r="AY179" s="109" t="s">
        <v>150</v>
      </c>
      <c r="BE179" s="311">
        <f>IF(N179="základní",J179,0)</f>
        <v>0</v>
      </c>
      <c r="BF179" s="311">
        <f>IF(N179="snížená",J179,0)</f>
        <v>0</v>
      </c>
      <c r="BG179" s="311">
        <f>IF(N179="zákl. přenesená",J179,0)</f>
        <v>0</v>
      </c>
      <c r="BH179" s="311">
        <f>IF(N179="sníž. přenesená",J179,0)</f>
        <v>0</v>
      </c>
      <c r="BI179" s="311">
        <f>IF(N179="nulová",J179,0)</f>
        <v>0</v>
      </c>
      <c r="BJ179" s="109" t="s">
        <v>25</v>
      </c>
      <c r="BK179" s="311">
        <f>ROUND(I179*H179,2)</f>
        <v>0</v>
      </c>
      <c r="BL179" s="109" t="s">
        <v>341</v>
      </c>
      <c r="BM179" s="109" t="s">
        <v>776</v>
      </c>
    </row>
    <row r="180" spans="2:65" s="316" customFormat="1">
      <c r="B180" s="315"/>
      <c r="D180" s="317" t="s">
        <v>161</v>
      </c>
      <c r="E180" s="318" t="s">
        <v>5</v>
      </c>
      <c r="F180" s="319" t="s">
        <v>769</v>
      </c>
      <c r="H180" s="320">
        <v>6</v>
      </c>
      <c r="I180" s="10"/>
      <c r="L180" s="315"/>
      <c r="M180" s="321"/>
      <c r="N180" s="322"/>
      <c r="O180" s="322"/>
      <c r="P180" s="322"/>
      <c r="Q180" s="322"/>
      <c r="R180" s="322"/>
      <c r="S180" s="322"/>
      <c r="T180" s="323"/>
      <c r="AT180" s="324" t="s">
        <v>161</v>
      </c>
      <c r="AU180" s="324" t="s">
        <v>85</v>
      </c>
      <c r="AV180" s="316" t="s">
        <v>85</v>
      </c>
      <c r="AW180" s="316" t="s">
        <v>40</v>
      </c>
      <c r="AX180" s="316" t="s">
        <v>25</v>
      </c>
      <c r="AY180" s="324" t="s">
        <v>150</v>
      </c>
    </row>
    <row r="181" spans="2:65" s="137" customFormat="1" ht="22.5" customHeight="1">
      <c r="B181" s="130"/>
      <c r="C181" s="339" t="s">
        <v>315</v>
      </c>
      <c r="D181" s="339" t="s">
        <v>337</v>
      </c>
      <c r="E181" s="340" t="s">
        <v>777</v>
      </c>
      <c r="F181" s="341" t="s">
        <v>778</v>
      </c>
      <c r="G181" s="342" t="s">
        <v>401</v>
      </c>
      <c r="H181" s="343">
        <v>14</v>
      </c>
      <c r="I181" s="12"/>
      <c r="J181" s="344">
        <f>ROUND(I181*H181,2)</f>
        <v>0</v>
      </c>
      <c r="K181" s="341" t="s">
        <v>156</v>
      </c>
      <c r="L181" s="345"/>
      <c r="M181" s="346" t="s">
        <v>5</v>
      </c>
      <c r="N181" s="347" t="s">
        <v>48</v>
      </c>
      <c r="O181" s="131"/>
      <c r="P181" s="309">
        <f>O181*H181</f>
        <v>0</v>
      </c>
      <c r="Q181" s="309">
        <v>7.2999999999999995E-2</v>
      </c>
      <c r="R181" s="309">
        <f>Q181*H181</f>
        <v>1.022</v>
      </c>
      <c r="S181" s="309">
        <v>0</v>
      </c>
      <c r="T181" s="310">
        <f>S181*H181</f>
        <v>0</v>
      </c>
      <c r="AR181" s="109" t="s">
        <v>341</v>
      </c>
      <c r="AT181" s="109" t="s">
        <v>337</v>
      </c>
      <c r="AU181" s="109" t="s">
        <v>85</v>
      </c>
      <c r="AY181" s="109" t="s">
        <v>150</v>
      </c>
      <c r="BE181" s="311">
        <f>IF(N181="základní",J181,0)</f>
        <v>0</v>
      </c>
      <c r="BF181" s="311">
        <f>IF(N181="snížená",J181,0)</f>
        <v>0</v>
      </c>
      <c r="BG181" s="311">
        <f>IF(N181="zákl. přenesená",J181,0)</f>
        <v>0</v>
      </c>
      <c r="BH181" s="311">
        <f>IF(N181="sníž. přenesená",J181,0)</f>
        <v>0</v>
      </c>
      <c r="BI181" s="311">
        <f>IF(N181="nulová",J181,0)</f>
        <v>0</v>
      </c>
      <c r="BJ181" s="109" t="s">
        <v>25</v>
      </c>
      <c r="BK181" s="311">
        <f>ROUND(I181*H181,2)</f>
        <v>0</v>
      </c>
      <c r="BL181" s="109" t="s">
        <v>341</v>
      </c>
      <c r="BM181" s="109" t="s">
        <v>779</v>
      </c>
    </row>
    <row r="182" spans="2:65" s="316" customFormat="1">
      <c r="B182" s="315"/>
      <c r="D182" s="317" t="s">
        <v>161</v>
      </c>
      <c r="E182" s="318" t="s">
        <v>5</v>
      </c>
      <c r="F182" s="319" t="s">
        <v>773</v>
      </c>
      <c r="H182" s="320">
        <v>14</v>
      </c>
      <c r="I182" s="10"/>
      <c r="L182" s="315"/>
      <c r="M182" s="321"/>
      <c r="N182" s="322"/>
      <c r="O182" s="322"/>
      <c r="P182" s="322"/>
      <c r="Q182" s="322"/>
      <c r="R182" s="322"/>
      <c r="S182" s="322"/>
      <c r="T182" s="323"/>
      <c r="AT182" s="324" t="s">
        <v>161</v>
      </c>
      <c r="AU182" s="324" t="s">
        <v>85</v>
      </c>
      <c r="AV182" s="316" t="s">
        <v>85</v>
      </c>
      <c r="AW182" s="316" t="s">
        <v>40</v>
      </c>
      <c r="AX182" s="316" t="s">
        <v>25</v>
      </c>
      <c r="AY182" s="324" t="s">
        <v>150</v>
      </c>
    </row>
    <row r="183" spans="2:65" s="137" customFormat="1" ht="31.5" customHeight="1">
      <c r="B183" s="130"/>
      <c r="C183" s="302" t="s">
        <v>321</v>
      </c>
      <c r="D183" s="302" t="s">
        <v>152</v>
      </c>
      <c r="E183" s="303" t="s">
        <v>780</v>
      </c>
      <c r="F183" s="93" t="s">
        <v>781</v>
      </c>
      <c r="G183" s="304" t="s">
        <v>401</v>
      </c>
      <c r="H183" s="305">
        <v>4</v>
      </c>
      <c r="I183" s="8"/>
      <c r="J183" s="306">
        <f>ROUND(I183*H183,2)</f>
        <v>0</v>
      </c>
      <c r="K183" s="93" t="s">
        <v>156</v>
      </c>
      <c r="L183" s="130"/>
      <c r="M183" s="307" t="s">
        <v>5</v>
      </c>
      <c r="N183" s="308" t="s">
        <v>48</v>
      </c>
      <c r="O183" s="131"/>
      <c r="P183" s="309">
        <f>O183*H183</f>
        <v>0</v>
      </c>
      <c r="Q183" s="309">
        <v>4.6449999999999998E-2</v>
      </c>
      <c r="R183" s="309">
        <f>Q183*H183</f>
        <v>0.18579999999999999</v>
      </c>
      <c r="S183" s="309">
        <v>0</v>
      </c>
      <c r="T183" s="310">
        <f>S183*H183</f>
        <v>0</v>
      </c>
      <c r="AR183" s="109" t="s">
        <v>157</v>
      </c>
      <c r="AT183" s="109" t="s">
        <v>152</v>
      </c>
      <c r="AU183" s="109" t="s">
        <v>85</v>
      </c>
      <c r="AY183" s="109" t="s">
        <v>150</v>
      </c>
      <c r="BE183" s="311">
        <f>IF(N183="základní",J183,0)</f>
        <v>0</v>
      </c>
      <c r="BF183" s="311">
        <f>IF(N183="snížená",J183,0)</f>
        <v>0</v>
      </c>
      <c r="BG183" s="311">
        <f>IF(N183="zákl. přenesená",J183,0)</f>
        <v>0</v>
      </c>
      <c r="BH183" s="311">
        <f>IF(N183="sníž. přenesená",J183,0)</f>
        <v>0</v>
      </c>
      <c r="BI183" s="311">
        <f>IF(N183="nulová",J183,0)</f>
        <v>0</v>
      </c>
      <c r="BJ183" s="109" t="s">
        <v>25</v>
      </c>
      <c r="BK183" s="311">
        <f>ROUND(I183*H183,2)</f>
        <v>0</v>
      </c>
      <c r="BL183" s="109" t="s">
        <v>157</v>
      </c>
      <c r="BM183" s="109" t="s">
        <v>782</v>
      </c>
    </row>
    <row r="184" spans="2:65" s="137" customFormat="1" ht="276">
      <c r="B184" s="130"/>
      <c r="D184" s="312" t="s">
        <v>159</v>
      </c>
      <c r="F184" s="313" t="s">
        <v>783</v>
      </c>
      <c r="I184" s="9"/>
      <c r="L184" s="130"/>
      <c r="M184" s="314"/>
      <c r="N184" s="131"/>
      <c r="O184" s="131"/>
      <c r="P184" s="131"/>
      <c r="Q184" s="131"/>
      <c r="R184" s="131"/>
      <c r="S184" s="131"/>
      <c r="T184" s="179"/>
      <c r="AT184" s="109" t="s">
        <v>159</v>
      </c>
      <c r="AU184" s="109" t="s">
        <v>85</v>
      </c>
    </row>
    <row r="185" spans="2:65" s="316" customFormat="1">
      <c r="B185" s="315"/>
      <c r="D185" s="317" t="s">
        <v>161</v>
      </c>
      <c r="E185" s="318" t="s">
        <v>5</v>
      </c>
      <c r="F185" s="319" t="s">
        <v>604</v>
      </c>
      <c r="H185" s="320">
        <v>4</v>
      </c>
      <c r="I185" s="10"/>
      <c r="L185" s="315"/>
      <c r="M185" s="321"/>
      <c r="N185" s="322"/>
      <c r="O185" s="322"/>
      <c r="P185" s="322"/>
      <c r="Q185" s="322"/>
      <c r="R185" s="322"/>
      <c r="S185" s="322"/>
      <c r="T185" s="323"/>
      <c r="AT185" s="324" t="s">
        <v>161</v>
      </c>
      <c r="AU185" s="324" t="s">
        <v>85</v>
      </c>
      <c r="AV185" s="316" t="s">
        <v>85</v>
      </c>
      <c r="AW185" s="316" t="s">
        <v>40</v>
      </c>
      <c r="AX185" s="316" t="s">
        <v>25</v>
      </c>
      <c r="AY185" s="324" t="s">
        <v>150</v>
      </c>
    </row>
    <row r="186" spans="2:65" s="137" customFormat="1" ht="31.5" customHeight="1">
      <c r="B186" s="130"/>
      <c r="C186" s="302" t="s">
        <v>10</v>
      </c>
      <c r="D186" s="302" t="s">
        <v>152</v>
      </c>
      <c r="E186" s="303" t="s">
        <v>784</v>
      </c>
      <c r="F186" s="93" t="s">
        <v>785</v>
      </c>
      <c r="G186" s="304" t="s">
        <v>175</v>
      </c>
      <c r="H186" s="305">
        <v>1.35</v>
      </c>
      <c r="I186" s="8"/>
      <c r="J186" s="306">
        <f>ROUND(I186*H186,2)</f>
        <v>0</v>
      </c>
      <c r="K186" s="93" t="s">
        <v>156</v>
      </c>
      <c r="L186" s="130"/>
      <c r="M186" s="307" t="s">
        <v>5</v>
      </c>
      <c r="N186" s="308" t="s">
        <v>48</v>
      </c>
      <c r="O186" s="131"/>
      <c r="P186" s="309">
        <f>O186*H186</f>
        <v>0</v>
      </c>
      <c r="Q186" s="309">
        <v>0</v>
      </c>
      <c r="R186" s="309">
        <f>Q186*H186</f>
        <v>0</v>
      </c>
      <c r="S186" s="309">
        <v>0</v>
      </c>
      <c r="T186" s="310">
        <f>S186*H186</f>
        <v>0</v>
      </c>
      <c r="AR186" s="109" t="s">
        <v>157</v>
      </c>
      <c r="AT186" s="109" t="s">
        <v>152</v>
      </c>
      <c r="AU186" s="109" t="s">
        <v>85</v>
      </c>
      <c r="AY186" s="109" t="s">
        <v>150</v>
      </c>
      <c r="BE186" s="311">
        <f>IF(N186="základní",J186,0)</f>
        <v>0</v>
      </c>
      <c r="BF186" s="311">
        <f>IF(N186="snížená",J186,0)</f>
        <v>0</v>
      </c>
      <c r="BG186" s="311">
        <f>IF(N186="zákl. přenesená",J186,0)</f>
        <v>0</v>
      </c>
      <c r="BH186" s="311">
        <f>IF(N186="sníž. přenesená",J186,0)</f>
        <v>0</v>
      </c>
      <c r="BI186" s="311">
        <f>IF(N186="nulová",J186,0)</f>
        <v>0</v>
      </c>
      <c r="BJ186" s="109" t="s">
        <v>25</v>
      </c>
      <c r="BK186" s="311">
        <f>ROUND(I186*H186,2)</f>
        <v>0</v>
      </c>
      <c r="BL186" s="109" t="s">
        <v>157</v>
      </c>
      <c r="BM186" s="109" t="s">
        <v>786</v>
      </c>
    </row>
    <row r="187" spans="2:65" s="137" customFormat="1" ht="36">
      <c r="B187" s="130"/>
      <c r="D187" s="312" t="s">
        <v>159</v>
      </c>
      <c r="F187" s="313" t="s">
        <v>787</v>
      </c>
      <c r="I187" s="9"/>
      <c r="L187" s="130"/>
      <c r="M187" s="314"/>
      <c r="N187" s="131"/>
      <c r="O187" s="131"/>
      <c r="P187" s="131"/>
      <c r="Q187" s="131"/>
      <c r="R187" s="131"/>
      <c r="S187" s="131"/>
      <c r="T187" s="179"/>
      <c r="AT187" s="109" t="s">
        <v>159</v>
      </c>
      <c r="AU187" s="109" t="s">
        <v>85</v>
      </c>
    </row>
    <row r="188" spans="2:65" s="316" customFormat="1">
      <c r="B188" s="315"/>
      <c r="D188" s="317" t="s">
        <v>161</v>
      </c>
      <c r="E188" s="318" t="s">
        <v>5</v>
      </c>
      <c r="F188" s="319" t="s">
        <v>788</v>
      </c>
      <c r="H188" s="320">
        <v>1.35</v>
      </c>
      <c r="I188" s="10"/>
      <c r="L188" s="315"/>
      <c r="M188" s="321"/>
      <c r="N188" s="322"/>
      <c r="O188" s="322"/>
      <c r="P188" s="322"/>
      <c r="Q188" s="322"/>
      <c r="R188" s="322"/>
      <c r="S188" s="322"/>
      <c r="T188" s="323"/>
      <c r="AT188" s="324" t="s">
        <v>161</v>
      </c>
      <c r="AU188" s="324" t="s">
        <v>85</v>
      </c>
      <c r="AV188" s="316" t="s">
        <v>85</v>
      </c>
      <c r="AW188" s="316" t="s">
        <v>40</v>
      </c>
      <c r="AX188" s="316" t="s">
        <v>25</v>
      </c>
      <c r="AY188" s="324" t="s">
        <v>150</v>
      </c>
    </row>
    <row r="189" spans="2:65" s="137" customFormat="1" ht="44.25" customHeight="1">
      <c r="B189" s="130"/>
      <c r="C189" s="302" t="s">
        <v>330</v>
      </c>
      <c r="D189" s="302" t="s">
        <v>152</v>
      </c>
      <c r="E189" s="303" t="s">
        <v>789</v>
      </c>
      <c r="F189" s="93" t="s">
        <v>790</v>
      </c>
      <c r="G189" s="304" t="s">
        <v>175</v>
      </c>
      <c r="H189" s="305">
        <v>16.233000000000001</v>
      </c>
      <c r="I189" s="8"/>
      <c r="J189" s="306">
        <f>ROUND(I189*H189,2)</f>
        <v>0</v>
      </c>
      <c r="K189" s="93" t="s">
        <v>156</v>
      </c>
      <c r="L189" s="130"/>
      <c r="M189" s="307" t="s">
        <v>5</v>
      </c>
      <c r="N189" s="308" t="s">
        <v>48</v>
      </c>
      <c r="O189" s="131"/>
      <c r="P189" s="309">
        <f>O189*H189</f>
        <v>0</v>
      </c>
      <c r="Q189" s="309">
        <v>2.5143</v>
      </c>
      <c r="R189" s="309">
        <f>Q189*H189</f>
        <v>40.814631900000002</v>
      </c>
      <c r="S189" s="309">
        <v>0</v>
      </c>
      <c r="T189" s="310">
        <f>S189*H189</f>
        <v>0</v>
      </c>
      <c r="AR189" s="109" t="s">
        <v>157</v>
      </c>
      <c r="AT189" s="109" t="s">
        <v>152</v>
      </c>
      <c r="AU189" s="109" t="s">
        <v>85</v>
      </c>
      <c r="AY189" s="109" t="s">
        <v>150</v>
      </c>
      <c r="BE189" s="311">
        <f>IF(N189="základní",J189,0)</f>
        <v>0</v>
      </c>
      <c r="BF189" s="311">
        <f>IF(N189="snížená",J189,0)</f>
        <v>0</v>
      </c>
      <c r="BG189" s="311">
        <f>IF(N189="zákl. přenesená",J189,0)</f>
        <v>0</v>
      </c>
      <c r="BH189" s="311">
        <f>IF(N189="sníž. přenesená",J189,0)</f>
        <v>0</v>
      </c>
      <c r="BI189" s="311">
        <f>IF(N189="nulová",J189,0)</f>
        <v>0</v>
      </c>
      <c r="BJ189" s="109" t="s">
        <v>25</v>
      </c>
      <c r="BK189" s="311">
        <f>ROUND(I189*H189,2)</f>
        <v>0</v>
      </c>
      <c r="BL189" s="109" t="s">
        <v>157</v>
      </c>
      <c r="BM189" s="109" t="s">
        <v>791</v>
      </c>
    </row>
    <row r="190" spans="2:65" s="316" customFormat="1">
      <c r="B190" s="315"/>
      <c r="D190" s="312" t="s">
        <v>161</v>
      </c>
      <c r="E190" s="324" t="s">
        <v>5</v>
      </c>
      <c r="F190" s="325" t="s">
        <v>792</v>
      </c>
      <c r="H190" s="326">
        <v>4.2629999999999999</v>
      </c>
      <c r="I190" s="10"/>
      <c r="L190" s="315"/>
      <c r="M190" s="321"/>
      <c r="N190" s="322"/>
      <c r="O190" s="322"/>
      <c r="P190" s="322"/>
      <c r="Q190" s="322"/>
      <c r="R190" s="322"/>
      <c r="S190" s="322"/>
      <c r="T190" s="323"/>
      <c r="AT190" s="324" t="s">
        <v>161</v>
      </c>
      <c r="AU190" s="324" t="s">
        <v>85</v>
      </c>
      <c r="AV190" s="316" t="s">
        <v>85</v>
      </c>
      <c r="AW190" s="316" t="s">
        <v>40</v>
      </c>
      <c r="AX190" s="316" t="s">
        <v>77</v>
      </c>
      <c r="AY190" s="324" t="s">
        <v>150</v>
      </c>
    </row>
    <row r="191" spans="2:65" s="316" customFormat="1">
      <c r="B191" s="315"/>
      <c r="D191" s="312" t="s">
        <v>161</v>
      </c>
      <c r="E191" s="324" t="s">
        <v>5</v>
      </c>
      <c r="F191" s="325" t="s">
        <v>793</v>
      </c>
      <c r="H191" s="326">
        <v>7.4340000000000002</v>
      </c>
      <c r="I191" s="10"/>
      <c r="L191" s="315"/>
      <c r="M191" s="321"/>
      <c r="N191" s="322"/>
      <c r="O191" s="322"/>
      <c r="P191" s="322"/>
      <c r="Q191" s="322"/>
      <c r="R191" s="322"/>
      <c r="S191" s="322"/>
      <c r="T191" s="323"/>
      <c r="AT191" s="324" t="s">
        <v>161</v>
      </c>
      <c r="AU191" s="324" t="s">
        <v>85</v>
      </c>
      <c r="AV191" s="316" t="s">
        <v>85</v>
      </c>
      <c r="AW191" s="316" t="s">
        <v>40</v>
      </c>
      <c r="AX191" s="316" t="s">
        <v>77</v>
      </c>
      <c r="AY191" s="324" t="s">
        <v>150</v>
      </c>
    </row>
    <row r="192" spans="2:65" s="316" customFormat="1">
      <c r="B192" s="315"/>
      <c r="D192" s="312" t="s">
        <v>161</v>
      </c>
      <c r="E192" s="324" t="s">
        <v>5</v>
      </c>
      <c r="F192" s="325" t="s">
        <v>794</v>
      </c>
      <c r="H192" s="326">
        <v>4.5359999999999996</v>
      </c>
      <c r="I192" s="10"/>
      <c r="L192" s="315"/>
      <c r="M192" s="321"/>
      <c r="N192" s="322"/>
      <c r="O192" s="322"/>
      <c r="P192" s="322"/>
      <c r="Q192" s="322"/>
      <c r="R192" s="322"/>
      <c r="S192" s="322"/>
      <c r="T192" s="323"/>
      <c r="AT192" s="324" t="s">
        <v>161</v>
      </c>
      <c r="AU192" s="324" t="s">
        <v>85</v>
      </c>
      <c r="AV192" s="316" t="s">
        <v>85</v>
      </c>
      <c r="AW192" s="316" t="s">
        <v>40</v>
      </c>
      <c r="AX192" s="316" t="s">
        <v>77</v>
      </c>
      <c r="AY192" s="324" t="s">
        <v>150</v>
      </c>
    </row>
    <row r="193" spans="2:65" s="328" customFormat="1">
      <c r="B193" s="327"/>
      <c r="D193" s="317" t="s">
        <v>161</v>
      </c>
      <c r="E193" s="336" t="s">
        <v>5</v>
      </c>
      <c r="F193" s="337" t="s">
        <v>795</v>
      </c>
      <c r="H193" s="338">
        <v>16.233000000000001</v>
      </c>
      <c r="I193" s="11"/>
      <c r="L193" s="327"/>
      <c r="M193" s="332"/>
      <c r="N193" s="333"/>
      <c r="O193" s="333"/>
      <c r="P193" s="333"/>
      <c r="Q193" s="333"/>
      <c r="R193" s="333"/>
      <c r="S193" s="333"/>
      <c r="T193" s="334"/>
      <c r="AT193" s="335" t="s">
        <v>161</v>
      </c>
      <c r="AU193" s="335" t="s">
        <v>85</v>
      </c>
      <c r="AV193" s="328" t="s">
        <v>157</v>
      </c>
      <c r="AW193" s="328" t="s">
        <v>40</v>
      </c>
      <c r="AX193" s="328" t="s">
        <v>25</v>
      </c>
      <c r="AY193" s="335" t="s">
        <v>150</v>
      </c>
    </row>
    <row r="194" spans="2:65" s="137" customFormat="1" ht="31.5" customHeight="1">
      <c r="B194" s="130"/>
      <c r="C194" s="302" t="s">
        <v>336</v>
      </c>
      <c r="D194" s="302" t="s">
        <v>152</v>
      </c>
      <c r="E194" s="303" t="s">
        <v>796</v>
      </c>
      <c r="F194" s="93" t="s">
        <v>797</v>
      </c>
      <c r="G194" s="304" t="s">
        <v>155</v>
      </c>
      <c r="H194" s="305">
        <v>76.069999999999993</v>
      </c>
      <c r="I194" s="8"/>
      <c r="J194" s="306">
        <f>ROUND(I194*H194,2)</f>
        <v>0</v>
      </c>
      <c r="K194" s="93" t="s">
        <v>156</v>
      </c>
      <c r="L194" s="130"/>
      <c r="M194" s="307" t="s">
        <v>5</v>
      </c>
      <c r="N194" s="308" t="s">
        <v>48</v>
      </c>
      <c r="O194" s="131"/>
      <c r="P194" s="309">
        <f>O194*H194</f>
        <v>0</v>
      </c>
      <c r="Q194" s="309">
        <v>2.65E-3</v>
      </c>
      <c r="R194" s="309">
        <f>Q194*H194</f>
        <v>0.20158549999999997</v>
      </c>
      <c r="S194" s="309">
        <v>0</v>
      </c>
      <c r="T194" s="310">
        <f>S194*H194</f>
        <v>0</v>
      </c>
      <c r="AR194" s="109" t="s">
        <v>157</v>
      </c>
      <c r="AT194" s="109" t="s">
        <v>152</v>
      </c>
      <c r="AU194" s="109" t="s">
        <v>85</v>
      </c>
      <c r="AY194" s="109" t="s">
        <v>150</v>
      </c>
      <c r="BE194" s="311">
        <f>IF(N194="základní",J194,0)</f>
        <v>0</v>
      </c>
      <c r="BF194" s="311">
        <f>IF(N194="snížená",J194,0)</f>
        <v>0</v>
      </c>
      <c r="BG194" s="311">
        <f>IF(N194="zákl. přenesená",J194,0)</f>
        <v>0</v>
      </c>
      <c r="BH194" s="311">
        <f>IF(N194="sníž. přenesená",J194,0)</f>
        <v>0</v>
      </c>
      <c r="BI194" s="311">
        <f>IF(N194="nulová",J194,0)</f>
        <v>0</v>
      </c>
      <c r="BJ194" s="109" t="s">
        <v>25</v>
      </c>
      <c r="BK194" s="311">
        <f>ROUND(I194*H194,2)</f>
        <v>0</v>
      </c>
      <c r="BL194" s="109" t="s">
        <v>157</v>
      </c>
      <c r="BM194" s="109" t="s">
        <v>798</v>
      </c>
    </row>
    <row r="195" spans="2:65" s="137" customFormat="1" ht="48">
      <c r="B195" s="130"/>
      <c r="D195" s="312" t="s">
        <v>159</v>
      </c>
      <c r="F195" s="313" t="s">
        <v>799</v>
      </c>
      <c r="I195" s="9"/>
      <c r="L195" s="130"/>
      <c r="M195" s="314"/>
      <c r="N195" s="131"/>
      <c r="O195" s="131"/>
      <c r="P195" s="131"/>
      <c r="Q195" s="131"/>
      <c r="R195" s="131"/>
      <c r="S195" s="131"/>
      <c r="T195" s="179"/>
      <c r="AT195" s="109" t="s">
        <v>159</v>
      </c>
      <c r="AU195" s="109" t="s">
        <v>85</v>
      </c>
    </row>
    <row r="196" spans="2:65" s="316" customFormat="1">
      <c r="B196" s="315"/>
      <c r="D196" s="312" t="s">
        <v>161</v>
      </c>
      <c r="E196" s="324" t="s">
        <v>5</v>
      </c>
      <c r="F196" s="325" t="s">
        <v>800</v>
      </c>
      <c r="H196" s="326">
        <v>45.83</v>
      </c>
      <c r="I196" s="10"/>
      <c r="L196" s="315"/>
      <c r="M196" s="321"/>
      <c r="N196" s="322"/>
      <c r="O196" s="322"/>
      <c r="P196" s="322"/>
      <c r="Q196" s="322"/>
      <c r="R196" s="322"/>
      <c r="S196" s="322"/>
      <c r="T196" s="323"/>
      <c r="AT196" s="324" t="s">
        <v>161</v>
      </c>
      <c r="AU196" s="324" t="s">
        <v>85</v>
      </c>
      <c r="AV196" s="316" t="s">
        <v>85</v>
      </c>
      <c r="AW196" s="316" t="s">
        <v>40</v>
      </c>
      <c r="AX196" s="316" t="s">
        <v>77</v>
      </c>
      <c r="AY196" s="324" t="s">
        <v>150</v>
      </c>
    </row>
    <row r="197" spans="2:65" s="316" customFormat="1">
      <c r="B197" s="315"/>
      <c r="D197" s="312" t="s">
        <v>161</v>
      </c>
      <c r="E197" s="324" t="s">
        <v>5</v>
      </c>
      <c r="F197" s="325" t="s">
        <v>801</v>
      </c>
      <c r="H197" s="326">
        <v>30.24</v>
      </c>
      <c r="I197" s="10"/>
      <c r="L197" s="315"/>
      <c r="M197" s="321"/>
      <c r="N197" s="322"/>
      <c r="O197" s="322"/>
      <c r="P197" s="322"/>
      <c r="Q197" s="322"/>
      <c r="R197" s="322"/>
      <c r="S197" s="322"/>
      <c r="T197" s="323"/>
      <c r="AT197" s="324" t="s">
        <v>161</v>
      </c>
      <c r="AU197" s="324" t="s">
        <v>85</v>
      </c>
      <c r="AV197" s="316" t="s">
        <v>85</v>
      </c>
      <c r="AW197" s="316" t="s">
        <v>40</v>
      </c>
      <c r="AX197" s="316" t="s">
        <v>77</v>
      </c>
      <c r="AY197" s="324" t="s">
        <v>150</v>
      </c>
    </row>
    <row r="198" spans="2:65" s="328" customFormat="1">
      <c r="B198" s="327"/>
      <c r="D198" s="317" t="s">
        <v>161</v>
      </c>
      <c r="E198" s="336" t="s">
        <v>5</v>
      </c>
      <c r="F198" s="337" t="s">
        <v>795</v>
      </c>
      <c r="H198" s="338">
        <v>76.069999999999993</v>
      </c>
      <c r="I198" s="11"/>
      <c r="L198" s="327"/>
      <c r="M198" s="332"/>
      <c r="N198" s="333"/>
      <c r="O198" s="333"/>
      <c r="P198" s="333"/>
      <c r="Q198" s="333"/>
      <c r="R198" s="333"/>
      <c r="S198" s="333"/>
      <c r="T198" s="334"/>
      <c r="AT198" s="335" t="s">
        <v>161</v>
      </c>
      <c r="AU198" s="335" t="s">
        <v>85</v>
      </c>
      <c r="AV198" s="328" t="s">
        <v>157</v>
      </c>
      <c r="AW198" s="328" t="s">
        <v>40</v>
      </c>
      <c r="AX198" s="328" t="s">
        <v>25</v>
      </c>
      <c r="AY198" s="335" t="s">
        <v>150</v>
      </c>
    </row>
    <row r="199" spans="2:65" s="137" customFormat="1" ht="31.5" customHeight="1">
      <c r="B199" s="130"/>
      <c r="C199" s="302" t="s">
        <v>345</v>
      </c>
      <c r="D199" s="302" t="s">
        <v>152</v>
      </c>
      <c r="E199" s="303" t="s">
        <v>802</v>
      </c>
      <c r="F199" s="93" t="s">
        <v>803</v>
      </c>
      <c r="G199" s="304" t="s">
        <v>155</v>
      </c>
      <c r="H199" s="305">
        <v>76.069999999999993</v>
      </c>
      <c r="I199" s="8"/>
      <c r="J199" s="306">
        <f>ROUND(I199*H199,2)</f>
        <v>0</v>
      </c>
      <c r="K199" s="93" t="s">
        <v>156</v>
      </c>
      <c r="L199" s="130"/>
      <c r="M199" s="307" t="s">
        <v>5</v>
      </c>
      <c r="N199" s="308" t="s">
        <v>48</v>
      </c>
      <c r="O199" s="131"/>
      <c r="P199" s="309">
        <f>O199*H199</f>
        <v>0</v>
      </c>
      <c r="Q199" s="309">
        <v>0</v>
      </c>
      <c r="R199" s="309">
        <f>Q199*H199</f>
        <v>0</v>
      </c>
      <c r="S199" s="309">
        <v>0</v>
      </c>
      <c r="T199" s="310">
        <f>S199*H199</f>
        <v>0</v>
      </c>
      <c r="AR199" s="109" t="s">
        <v>157</v>
      </c>
      <c r="AT199" s="109" t="s">
        <v>152</v>
      </c>
      <c r="AU199" s="109" t="s">
        <v>85</v>
      </c>
      <c r="AY199" s="109" t="s">
        <v>150</v>
      </c>
      <c r="BE199" s="311">
        <f>IF(N199="základní",J199,0)</f>
        <v>0</v>
      </c>
      <c r="BF199" s="311">
        <f>IF(N199="snížená",J199,0)</f>
        <v>0</v>
      </c>
      <c r="BG199" s="311">
        <f>IF(N199="zákl. přenesená",J199,0)</f>
        <v>0</v>
      </c>
      <c r="BH199" s="311">
        <f>IF(N199="sníž. přenesená",J199,0)</f>
        <v>0</v>
      </c>
      <c r="BI199" s="311">
        <f>IF(N199="nulová",J199,0)</f>
        <v>0</v>
      </c>
      <c r="BJ199" s="109" t="s">
        <v>25</v>
      </c>
      <c r="BK199" s="311">
        <f>ROUND(I199*H199,2)</f>
        <v>0</v>
      </c>
      <c r="BL199" s="109" t="s">
        <v>157</v>
      </c>
      <c r="BM199" s="109" t="s">
        <v>804</v>
      </c>
    </row>
    <row r="200" spans="2:65" s="137" customFormat="1" ht="48">
      <c r="B200" s="130"/>
      <c r="D200" s="312" t="s">
        <v>159</v>
      </c>
      <c r="F200" s="313" t="s">
        <v>799</v>
      </c>
      <c r="I200" s="9"/>
      <c r="L200" s="130"/>
      <c r="M200" s="314"/>
      <c r="N200" s="131"/>
      <c r="O200" s="131"/>
      <c r="P200" s="131"/>
      <c r="Q200" s="131"/>
      <c r="R200" s="131"/>
      <c r="S200" s="131"/>
      <c r="T200" s="179"/>
      <c r="AT200" s="109" t="s">
        <v>159</v>
      </c>
      <c r="AU200" s="109" t="s">
        <v>85</v>
      </c>
    </row>
    <row r="201" spans="2:65" s="316" customFormat="1">
      <c r="B201" s="315"/>
      <c r="D201" s="312" t="s">
        <v>161</v>
      </c>
      <c r="E201" s="324" t="s">
        <v>5</v>
      </c>
      <c r="F201" s="325" t="s">
        <v>800</v>
      </c>
      <c r="H201" s="326">
        <v>45.83</v>
      </c>
      <c r="I201" s="10"/>
      <c r="L201" s="315"/>
      <c r="M201" s="321"/>
      <c r="N201" s="322"/>
      <c r="O201" s="322"/>
      <c r="P201" s="322"/>
      <c r="Q201" s="322"/>
      <c r="R201" s="322"/>
      <c r="S201" s="322"/>
      <c r="T201" s="323"/>
      <c r="AT201" s="324" t="s">
        <v>161</v>
      </c>
      <c r="AU201" s="324" t="s">
        <v>85</v>
      </c>
      <c r="AV201" s="316" t="s">
        <v>85</v>
      </c>
      <c r="AW201" s="316" t="s">
        <v>40</v>
      </c>
      <c r="AX201" s="316" t="s">
        <v>77</v>
      </c>
      <c r="AY201" s="324" t="s">
        <v>150</v>
      </c>
    </row>
    <row r="202" spans="2:65" s="316" customFormat="1">
      <c r="B202" s="315"/>
      <c r="D202" s="312" t="s">
        <v>161</v>
      </c>
      <c r="E202" s="324" t="s">
        <v>5</v>
      </c>
      <c r="F202" s="325" t="s">
        <v>801</v>
      </c>
      <c r="H202" s="326">
        <v>30.24</v>
      </c>
      <c r="I202" s="10"/>
      <c r="L202" s="315"/>
      <c r="M202" s="321"/>
      <c r="N202" s="322"/>
      <c r="O202" s="322"/>
      <c r="P202" s="322"/>
      <c r="Q202" s="322"/>
      <c r="R202" s="322"/>
      <c r="S202" s="322"/>
      <c r="T202" s="323"/>
      <c r="AT202" s="324" t="s">
        <v>161</v>
      </c>
      <c r="AU202" s="324" t="s">
        <v>85</v>
      </c>
      <c r="AV202" s="316" t="s">
        <v>85</v>
      </c>
      <c r="AW202" s="316" t="s">
        <v>40</v>
      </c>
      <c r="AX202" s="316" t="s">
        <v>77</v>
      </c>
      <c r="AY202" s="324" t="s">
        <v>150</v>
      </c>
    </row>
    <row r="203" spans="2:65" s="328" customFormat="1">
      <c r="B203" s="327"/>
      <c r="D203" s="317" t="s">
        <v>161</v>
      </c>
      <c r="E203" s="336" t="s">
        <v>5</v>
      </c>
      <c r="F203" s="337" t="s">
        <v>795</v>
      </c>
      <c r="H203" s="338">
        <v>76.069999999999993</v>
      </c>
      <c r="I203" s="11"/>
      <c r="L203" s="327"/>
      <c r="M203" s="332"/>
      <c r="N203" s="333"/>
      <c r="O203" s="333"/>
      <c r="P203" s="333"/>
      <c r="Q203" s="333"/>
      <c r="R203" s="333"/>
      <c r="S203" s="333"/>
      <c r="T203" s="334"/>
      <c r="AT203" s="335" t="s">
        <v>161</v>
      </c>
      <c r="AU203" s="335" t="s">
        <v>85</v>
      </c>
      <c r="AV203" s="328" t="s">
        <v>157</v>
      </c>
      <c r="AW203" s="328" t="s">
        <v>40</v>
      </c>
      <c r="AX203" s="328" t="s">
        <v>25</v>
      </c>
      <c r="AY203" s="335" t="s">
        <v>150</v>
      </c>
    </row>
    <row r="204" spans="2:65" s="137" customFormat="1" ht="31.5" customHeight="1">
      <c r="B204" s="130"/>
      <c r="C204" s="302" t="s">
        <v>354</v>
      </c>
      <c r="D204" s="302" t="s">
        <v>152</v>
      </c>
      <c r="E204" s="303" t="s">
        <v>805</v>
      </c>
      <c r="F204" s="93" t="s">
        <v>806</v>
      </c>
      <c r="G204" s="304" t="s">
        <v>651</v>
      </c>
      <c r="H204" s="305">
        <v>1.758</v>
      </c>
      <c r="I204" s="8"/>
      <c r="J204" s="306">
        <f>ROUND(I204*H204,2)</f>
        <v>0</v>
      </c>
      <c r="K204" s="93" t="s">
        <v>156</v>
      </c>
      <c r="L204" s="130"/>
      <c r="M204" s="307" t="s">
        <v>5</v>
      </c>
      <c r="N204" s="308" t="s">
        <v>48</v>
      </c>
      <c r="O204" s="131"/>
      <c r="P204" s="309">
        <f>O204*H204</f>
        <v>0</v>
      </c>
      <c r="Q204" s="309">
        <v>1.10951</v>
      </c>
      <c r="R204" s="309">
        <f>Q204*H204</f>
        <v>1.95051858</v>
      </c>
      <c r="S204" s="309">
        <v>0</v>
      </c>
      <c r="T204" s="310">
        <f>S204*H204</f>
        <v>0</v>
      </c>
      <c r="AR204" s="109" t="s">
        <v>157</v>
      </c>
      <c r="AT204" s="109" t="s">
        <v>152</v>
      </c>
      <c r="AU204" s="109" t="s">
        <v>85</v>
      </c>
      <c r="AY204" s="109" t="s">
        <v>150</v>
      </c>
      <c r="BE204" s="311">
        <f>IF(N204="základní",J204,0)</f>
        <v>0</v>
      </c>
      <c r="BF204" s="311">
        <f>IF(N204="snížená",J204,0)</f>
        <v>0</v>
      </c>
      <c r="BG204" s="311">
        <f>IF(N204="zákl. přenesená",J204,0)</f>
        <v>0</v>
      </c>
      <c r="BH204" s="311">
        <f>IF(N204="sníž. přenesená",J204,0)</f>
        <v>0</v>
      </c>
      <c r="BI204" s="311">
        <f>IF(N204="nulová",J204,0)</f>
        <v>0</v>
      </c>
      <c r="BJ204" s="109" t="s">
        <v>25</v>
      </c>
      <c r="BK204" s="311">
        <f>ROUND(I204*H204,2)</f>
        <v>0</v>
      </c>
      <c r="BL204" s="109" t="s">
        <v>157</v>
      </c>
      <c r="BM204" s="109" t="s">
        <v>807</v>
      </c>
    </row>
    <row r="205" spans="2:65" s="316" customFormat="1">
      <c r="B205" s="315"/>
      <c r="D205" s="317" t="s">
        <v>161</v>
      </c>
      <c r="E205" s="318" t="s">
        <v>5</v>
      </c>
      <c r="F205" s="319" t="s">
        <v>808</v>
      </c>
      <c r="H205" s="320">
        <v>1.758</v>
      </c>
      <c r="I205" s="10"/>
      <c r="L205" s="315"/>
      <c r="M205" s="321"/>
      <c r="N205" s="322"/>
      <c r="O205" s="322"/>
      <c r="P205" s="322"/>
      <c r="Q205" s="322"/>
      <c r="R205" s="322"/>
      <c r="S205" s="322"/>
      <c r="T205" s="323"/>
      <c r="AT205" s="324" t="s">
        <v>161</v>
      </c>
      <c r="AU205" s="324" t="s">
        <v>85</v>
      </c>
      <c r="AV205" s="316" t="s">
        <v>85</v>
      </c>
      <c r="AW205" s="316" t="s">
        <v>40</v>
      </c>
      <c r="AX205" s="316" t="s">
        <v>25</v>
      </c>
      <c r="AY205" s="324" t="s">
        <v>150</v>
      </c>
    </row>
    <row r="206" spans="2:65" s="137" customFormat="1" ht="22.5" customHeight="1">
      <c r="B206" s="130"/>
      <c r="C206" s="302" t="s">
        <v>360</v>
      </c>
      <c r="D206" s="302" t="s">
        <v>152</v>
      </c>
      <c r="E206" s="303" t="s">
        <v>809</v>
      </c>
      <c r="F206" s="93" t="s">
        <v>810</v>
      </c>
      <c r="G206" s="304" t="s">
        <v>401</v>
      </c>
      <c r="H206" s="305">
        <v>2</v>
      </c>
      <c r="I206" s="8"/>
      <c r="J206" s="306">
        <f>ROUND(I206*H206,2)</f>
        <v>0</v>
      </c>
      <c r="K206" s="93" t="s">
        <v>5</v>
      </c>
      <c r="L206" s="130"/>
      <c r="M206" s="307" t="s">
        <v>5</v>
      </c>
      <c r="N206" s="308" t="s">
        <v>48</v>
      </c>
      <c r="O206" s="131"/>
      <c r="P206" s="309">
        <f>O206*H206</f>
        <v>0</v>
      </c>
      <c r="Q206" s="309">
        <v>0</v>
      </c>
      <c r="R206" s="309">
        <f>Q206*H206</f>
        <v>0</v>
      </c>
      <c r="S206" s="309">
        <v>0</v>
      </c>
      <c r="T206" s="310">
        <f>S206*H206</f>
        <v>0</v>
      </c>
      <c r="AR206" s="109" t="s">
        <v>157</v>
      </c>
      <c r="AT206" s="109" t="s">
        <v>152</v>
      </c>
      <c r="AU206" s="109" t="s">
        <v>85</v>
      </c>
      <c r="AY206" s="109" t="s">
        <v>150</v>
      </c>
      <c r="BE206" s="311">
        <f>IF(N206="základní",J206,0)</f>
        <v>0</v>
      </c>
      <c r="BF206" s="311">
        <f>IF(N206="snížená",J206,0)</f>
        <v>0</v>
      </c>
      <c r="BG206" s="311">
        <f>IF(N206="zákl. přenesená",J206,0)</f>
        <v>0</v>
      </c>
      <c r="BH206" s="311">
        <f>IF(N206="sníž. přenesená",J206,0)</f>
        <v>0</v>
      </c>
      <c r="BI206" s="311">
        <f>IF(N206="nulová",J206,0)</f>
        <v>0</v>
      </c>
      <c r="BJ206" s="109" t="s">
        <v>25</v>
      </c>
      <c r="BK206" s="311">
        <f>ROUND(I206*H206,2)</f>
        <v>0</v>
      </c>
      <c r="BL206" s="109" t="s">
        <v>157</v>
      </c>
      <c r="BM206" s="109" t="s">
        <v>811</v>
      </c>
    </row>
    <row r="207" spans="2:65" s="316" customFormat="1">
      <c r="B207" s="315"/>
      <c r="D207" s="317" t="s">
        <v>161</v>
      </c>
      <c r="E207" s="318" t="s">
        <v>5</v>
      </c>
      <c r="F207" s="319" t="s">
        <v>812</v>
      </c>
      <c r="H207" s="320">
        <v>2</v>
      </c>
      <c r="I207" s="10"/>
      <c r="L207" s="315"/>
      <c r="M207" s="321"/>
      <c r="N207" s="322"/>
      <c r="O207" s="322"/>
      <c r="P207" s="322"/>
      <c r="Q207" s="322"/>
      <c r="R207" s="322"/>
      <c r="S207" s="322"/>
      <c r="T207" s="323"/>
      <c r="AT207" s="324" t="s">
        <v>161</v>
      </c>
      <c r="AU207" s="324" t="s">
        <v>85</v>
      </c>
      <c r="AV207" s="316" t="s">
        <v>85</v>
      </c>
      <c r="AW207" s="316" t="s">
        <v>40</v>
      </c>
      <c r="AX207" s="316" t="s">
        <v>25</v>
      </c>
      <c r="AY207" s="324" t="s">
        <v>150</v>
      </c>
    </row>
    <row r="208" spans="2:65" s="137" customFormat="1" ht="22.5" customHeight="1">
      <c r="B208" s="130"/>
      <c r="C208" s="302" t="s">
        <v>366</v>
      </c>
      <c r="D208" s="302" t="s">
        <v>152</v>
      </c>
      <c r="E208" s="303" t="s">
        <v>813</v>
      </c>
      <c r="F208" s="93" t="s">
        <v>814</v>
      </c>
      <c r="G208" s="304" t="s">
        <v>401</v>
      </c>
      <c r="H208" s="305">
        <v>8</v>
      </c>
      <c r="I208" s="8"/>
      <c r="J208" s="306">
        <f>ROUND(I208*H208,2)</f>
        <v>0</v>
      </c>
      <c r="K208" s="93" t="s">
        <v>5</v>
      </c>
      <c r="L208" s="130"/>
      <c r="M208" s="307" t="s">
        <v>5</v>
      </c>
      <c r="N208" s="308" t="s">
        <v>48</v>
      </c>
      <c r="O208" s="131"/>
      <c r="P208" s="309">
        <f>O208*H208</f>
        <v>0</v>
      </c>
      <c r="Q208" s="309">
        <v>0</v>
      </c>
      <c r="R208" s="309">
        <f>Q208*H208</f>
        <v>0</v>
      </c>
      <c r="S208" s="309">
        <v>0</v>
      </c>
      <c r="T208" s="310">
        <f>S208*H208</f>
        <v>0</v>
      </c>
      <c r="AR208" s="109" t="s">
        <v>157</v>
      </c>
      <c r="AT208" s="109" t="s">
        <v>152</v>
      </c>
      <c r="AU208" s="109" t="s">
        <v>85</v>
      </c>
      <c r="AY208" s="109" t="s">
        <v>150</v>
      </c>
      <c r="BE208" s="311">
        <f>IF(N208="základní",J208,0)</f>
        <v>0</v>
      </c>
      <c r="BF208" s="311">
        <f>IF(N208="snížená",J208,0)</f>
        <v>0</v>
      </c>
      <c r="BG208" s="311">
        <f>IF(N208="zákl. přenesená",J208,0)</f>
        <v>0</v>
      </c>
      <c r="BH208" s="311">
        <f>IF(N208="sníž. přenesená",J208,0)</f>
        <v>0</v>
      </c>
      <c r="BI208" s="311">
        <f>IF(N208="nulová",J208,0)</f>
        <v>0</v>
      </c>
      <c r="BJ208" s="109" t="s">
        <v>25</v>
      </c>
      <c r="BK208" s="311">
        <f>ROUND(I208*H208,2)</f>
        <v>0</v>
      </c>
      <c r="BL208" s="109" t="s">
        <v>157</v>
      </c>
      <c r="BM208" s="109" t="s">
        <v>815</v>
      </c>
    </row>
    <row r="209" spans="2:65" s="316" customFormat="1">
      <c r="B209" s="315"/>
      <c r="D209" s="317" t="s">
        <v>161</v>
      </c>
      <c r="E209" s="318" t="s">
        <v>5</v>
      </c>
      <c r="F209" s="319" t="s">
        <v>816</v>
      </c>
      <c r="H209" s="320">
        <v>8</v>
      </c>
      <c r="I209" s="10"/>
      <c r="L209" s="315"/>
      <c r="M209" s="321"/>
      <c r="N209" s="322"/>
      <c r="O209" s="322"/>
      <c r="P209" s="322"/>
      <c r="Q209" s="322"/>
      <c r="R209" s="322"/>
      <c r="S209" s="322"/>
      <c r="T209" s="323"/>
      <c r="AT209" s="324" t="s">
        <v>161</v>
      </c>
      <c r="AU209" s="324" t="s">
        <v>85</v>
      </c>
      <c r="AV209" s="316" t="s">
        <v>85</v>
      </c>
      <c r="AW209" s="316" t="s">
        <v>40</v>
      </c>
      <c r="AX209" s="316" t="s">
        <v>25</v>
      </c>
      <c r="AY209" s="324" t="s">
        <v>150</v>
      </c>
    </row>
    <row r="210" spans="2:65" s="137" customFormat="1" ht="22.5" customHeight="1">
      <c r="B210" s="130"/>
      <c r="C210" s="302" t="s">
        <v>372</v>
      </c>
      <c r="D210" s="302" t="s">
        <v>152</v>
      </c>
      <c r="E210" s="303" t="s">
        <v>817</v>
      </c>
      <c r="F210" s="93" t="s">
        <v>818</v>
      </c>
      <c r="G210" s="304" t="s">
        <v>401</v>
      </c>
      <c r="H210" s="305">
        <v>1</v>
      </c>
      <c r="I210" s="8"/>
      <c r="J210" s="306">
        <f>ROUND(I210*H210,2)</f>
        <v>0</v>
      </c>
      <c r="K210" s="93" t="s">
        <v>5</v>
      </c>
      <c r="L210" s="130"/>
      <c r="M210" s="307" t="s">
        <v>5</v>
      </c>
      <c r="N210" s="308" t="s">
        <v>48</v>
      </c>
      <c r="O210" s="131"/>
      <c r="P210" s="309">
        <f>O210*H210</f>
        <v>0</v>
      </c>
      <c r="Q210" s="309">
        <v>0</v>
      </c>
      <c r="R210" s="309">
        <f>Q210*H210</f>
        <v>0</v>
      </c>
      <c r="S210" s="309">
        <v>0</v>
      </c>
      <c r="T210" s="310">
        <f>S210*H210</f>
        <v>0</v>
      </c>
      <c r="AR210" s="109" t="s">
        <v>157</v>
      </c>
      <c r="AT210" s="109" t="s">
        <v>152</v>
      </c>
      <c r="AU210" s="109" t="s">
        <v>85</v>
      </c>
      <c r="AY210" s="109" t="s">
        <v>150</v>
      </c>
      <c r="BE210" s="311">
        <f>IF(N210="základní",J210,0)</f>
        <v>0</v>
      </c>
      <c r="BF210" s="311">
        <f>IF(N210="snížená",J210,0)</f>
        <v>0</v>
      </c>
      <c r="BG210" s="311">
        <f>IF(N210="zákl. přenesená",J210,0)</f>
        <v>0</v>
      </c>
      <c r="BH210" s="311">
        <f>IF(N210="sníž. přenesená",J210,0)</f>
        <v>0</v>
      </c>
      <c r="BI210" s="311">
        <f>IF(N210="nulová",J210,0)</f>
        <v>0</v>
      </c>
      <c r="BJ210" s="109" t="s">
        <v>25</v>
      </c>
      <c r="BK210" s="311">
        <f>ROUND(I210*H210,2)</f>
        <v>0</v>
      </c>
      <c r="BL210" s="109" t="s">
        <v>157</v>
      </c>
      <c r="BM210" s="109" t="s">
        <v>819</v>
      </c>
    </row>
    <row r="211" spans="2:65" s="316" customFormat="1">
      <c r="B211" s="315"/>
      <c r="D211" s="312" t="s">
        <v>161</v>
      </c>
      <c r="E211" s="324" t="s">
        <v>5</v>
      </c>
      <c r="F211" s="325" t="s">
        <v>820</v>
      </c>
      <c r="H211" s="326">
        <v>1</v>
      </c>
      <c r="I211" s="10"/>
      <c r="L211" s="315"/>
      <c r="M211" s="321"/>
      <c r="N211" s="322"/>
      <c r="O211" s="322"/>
      <c r="P211" s="322"/>
      <c r="Q211" s="322"/>
      <c r="R211" s="322"/>
      <c r="S211" s="322"/>
      <c r="T211" s="323"/>
      <c r="AT211" s="324" t="s">
        <v>161</v>
      </c>
      <c r="AU211" s="324" t="s">
        <v>85</v>
      </c>
      <c r="AV211" s="316" t="s">
        <v>85</v>
      </c>
      <c r="AW211" s="316" t="s">
        <v>40</v>
      </c>
      <c r="AX211" s="316" t="s">
        <v>25</v>
      </c>
      <c r="AY211" s="324" t="s">
        <v>150</v>
      </c>
    </row>
    <row r="212" spans="2:65" s="289" customFormat="1" ht="29.85" customHeight="1">
      <c r="B212" s="288"/>
      <c r="D212" s="299" t="s">
        <v>76</v>
      </c>
      <c r="E212" s="300" t="s">
        <v>157</v>
      </c>
      <c r="F212" s="300" t="s">
        <v>353</v>
      </c>
      <c r="I212" s="7"/>
      <c r="J212" s="301">
        <f>BK212</f>
        <v>0</v>
      </c>
      <c r="L212" s="288"/>
      <c r="M212" s="293"/>
      <c r="N212" s="294"/>
      <c r="O212" s="294"/>
      <c r="P212" s="295">
        <f>SUM(P213:P222)</f>
        <v>0</v>
      </c>
      <c r="Q212" s="294"/>
      <c r="R212" s="295">
        <f>SUM(R213:R222)</f>
        <v>1.4258989199999998</v>
      </c>
      <c r="S212" s="294"/>
      <c r="T212" s="296">
        <f>SUM(T213:T222)</f>
        <v>0</v>
      </c>
      <c r="AR212" s="290" t="s">
        <v>25</v>
      </c>
      <c r="AT212" s="297" t="s">
        <v>76</v>
      </c>
      <c r="AU212" s="297" t="s">
        <v>25</v>
      </c>
      <c r="AY212" s="290" t="s">
        <v>150</v>
      </c>
      <c r="BK212" s="298">
        <f>SUM(BK213:BK222)</f>
        <v>0</v>
      </c>
    </row>
    <row r="213" spans="2:65" s="137" customFormat="1" ht="22.5" customHeight="1">
      <c r="B213" s="130"/>
      <c r="C213" s="302" t="s">
        <v>378</v>
      </c>
      <c r="D213" s="302" t="s">
        <v>152</v>
      </c>
      <c r="E213" s="303" t="s">
        <v>821</v>
      </c>
      <c r="F213" s="93" t="s">
        <v>822</v>
      </c>
      <c r="G213" s="304" t="s">
        <v>175</v>
      </c>
      <c r="H213" s="305">
        <v>0.54900000000000004</v>
      </c>
      <c r="I213" s="8"/>
      <c r="J213" s="306">
        <f>ROUND(I213*H213,2)</f>
        <v>0</v>
      </c>
      <c r="K213" s="93" t="s">
        <v>156</v>
      </c>
      <c r="L213" s="130"/>
      <c r="M213" s="307" t="s">
        <v>5</v>
      </c>
      <c r="N213" s="308" t="s">
        <v>48</v>
      </c>
      <c r="O213" s="131"/>
      <c r="P213" s="309">
        <f>O213*H213</f>
        <v>0</v>
      </c>
      <c r="Q213" s="309">
        <v>2.4533999999999998</v>
      </c>
      <c r="R213" s="309">
        <f>Q213*H213</f>
        <v>1.3469165999999999</v>
      </c>
      <c r="S213" s="309">
        <v>0</v>
      </c>
      <c r="T213" s="310">
        <f>S213*H213</f>
        <v>0</v>
      </c>
      <c r="AR213" s="109" t="s">
        <v>157</v>
      </c>
      <c r="AT213" s="109" t="s">
        <v>152</v>
      </c>
      <c r="AU213" s="109" t="s">
        <v>85</v>
      </c>
      <c r="AY213" s="109" t="s">
        <v>150</v>
      </c>
      <c r="BE213" s="311">
        <f>IF(N213="základní",J213,0)</f>
        <v>0</v>
      </c>
      <c r="BF213" s="311">
        <f>IF(N213="snížená",J213,0)</f>
        <v>0</v>
      </c>
      <c r="BG213" s="311">
        <f>IF(N213="zákl. přenesená",J213,0)</f>
        <v>0</v>
      </c>
      <c r="BH213" s="311">
        <f>IF(N213="sníž. přenesená",J213,0)</f>
        <v>0</v>
      </c>
      <c r="BI213" s="311">
        <f>IF(N213="nulová",J213,0)</f>
        <v>0</v>
      </c>
      <c r="BJ213" s="109" t="s">
        <v>25</v>
      </c>
      <c r="BK213" s="311">
        <f>ROUND(I213*H213,2)</f>
        <v>0</v>
      </c>
      <c r="BL213" s="109" t="s">
        <v>157</v>
      </c>
      <c r="BM213" s="109" t="s">
        <v>823</v>
      </c>
    </row>
    <row r="214" spans="2:65" s="316" customFormat="1">
      <c r="B214" s="315"/>
      <c r="D214" s="317" t="s">
        <v>161</v>
      </c>
      <c r="E214" s="318" t="s">
        <v>5</v>
      </c>
      <c r="F214" s="319" t="s">
        <v>824</v>
      </c>
      <c r="H214" s="320">
        <v>0.54900000000000004</v>
      </c>
      <c r="I214" s="10"/>
      <c r="L214" s="315"/>
      <c r="M214" s="321"/>
      <c r="N214" s="322"/>
      <c r="O214" s="322"/>
      <c r="P214" s="322"/>
      <c r="Q214" s="322"/>
      <c r="R214" s="322"/>
      <c r="S214" s="322"/>
      <c r="T214" s="323"/>
      <c r="AT214" s="324" t="s">
        <v>161</v>
      </c>
      <c r="AU214" s="324" t="s">
        <v>85</v>
      </c>
      <c r="AV214" s="316" t="s">
        <v>85</v>
      </c>
      <c r="AW214" s="316" t="s">
        <v>40</v>
      </c>
      <c r="AX214" s="316" t="s">
        <v>25</v>
      </c>
      <c r="AY214" s="324" t="s">
        <v>150</v>
      </c>
    </row>
    <row r="215" spans="2:65" s="137" customFormat="1" ht="22.5" customHeight="1">
      <c r="B215" s="130"/>
      <c r="C215" s="302" t="s">
        <v>382</v>
      </c>
      <c r="D215" s="302" t="s">
        <v>152</v>
      </c>
      <c r="E215" s="303" t="s">
        <v>825</v>
      </c>
      <c r="F215" s="93" t="s">
        <v>826</v>
      </c>
      <c r="G215" s="304" t="s">
        <v>155</v>
      </c>
      <c r="H215" s="305">
        <v>3.66</v>
      </c>
      <c r="I215" s="8"/>
      <c r="J215" s="306">
        <f>ROUND(I215*H215,2)</f>
        <v>0</v>
      </c>
      <c r="K215" s="93" t="s">
        <v>156</v>
      </c>
      <c r="L215" s="130"/>
      <c r="M215" s="307" t="s">
        <v>5</v>
      </c>
      <c r="N215" s="308" t="s">
        <v>48</v>
      </c>
      <c r="O215" s="131"/>
      <c r="P215" s="309">
        <f>O215*H215</f>
        <v>0</v>
      </c>
      <c r="Q215" s="309">
        <v>5.1900000000000002E-3</v>
      </c>
      <c r="R215" s="309">
        <f>Q215*H215</f>
        <v>1.8995400000000003E-2</v>
      </c>
      <c r="S215" s="309">
        <v>0</v>
      </c>
      <c r="T215" s="310">
        <f>S215*H215</f>
        <v>0</v>
      </c>
      <c r="AR215" s="109" t="s">
        <v>157</v>
      </c>
      <c r="AT215" s="109" t="s">
        <v>152</v>
      </c>
      <c r="AU215" s="109" t="s">
        <v>85</v>
      </c>
      <c r="AY215" s="109" t="s">
        <v>150</v>
      </c>
      <c r="BE215" s="311">
        <f>IF(N215="základní",J215,0)</f>
        <v>0</v>
      </c>
      <c r="BF215" s="311">
        <f>IF(N215="snížená",J215,0)</f>
        <v>0</v>
      </c>
      <c r="BG215" s="311">
        <f>IF(N215="zákl. přenesená",J215,0)</f>
        <v>0</v>
      </c>
      <c r="BH215" s="311">
        <f>IF(N215="sníž. přenesená",J215,0)</f>
        <v>0</v>
      </c>
      <c r="BI215" s="311">
        <f>IF(N215="nulová",J215,0)</f>
        <v>0</v>
      </c>
      <c r="BJ215" s="109" t="s">
        <v>25</v>
      </c>
      <c r="BK215" s="311">
        <f>ROUND(I215*H215,2)</f>
        <v>0</v>
      </c>
      <c r="BL215" s="109" t="s">
        <v>157</v>
      </c>
      <c r="BM215" s="109" t="s">
        <v>827</v>
      </c>
    </row>
    <row r="216" spans="2:65" s="316" customFormat="1">
      <c r="B216" s="315"/>
      <c r="D216" s="317" t="s">
        <v>161</v>
      </c>
      <c r="E216" s="318" t="s">
        <v>5</v>
      </c>
      <c r="F216" s="319" t="s">
        <v>828</v>
      </c>
      <c r="H216" s="320">
        <v>3.66</v>
      </c>
      <c r="I216" s="10"/>
      <c r="L216" s="315"/>
      <c r="M216" s="321"/>
      <c r="N216" s="322"/>
      <c r="O216" s="322"/>
      <c r="P216" s="322"/>
      <c r="Q216" s="322"/>
      <c r="R216" s="322"/>
      <c r="S216" s="322"/>
      <c r="T216" s="323"/>
      <c r="AT216" s="324" t="s">
        <v>161</v>
      </c>
      <c r="AU216" s="324" t="s">
        <v>85</v>
      </c>
      <c r="AV216" s="316" t="s">
        <v>85</v>
      </c>
      <c r="AW216" s="316" t="s">
        <v>40</v>
      </c>
      <c r="AX216" s="316" t="s">
        <v>25</v>
      </c>
      <c r="AY216" s="324" t="s">
        <v>150</v>
      </c>
    </row>
    <row r="217" spans="2:65" s="137" customFormat="1" ht="22.5" customHeight="1">
      <c r="B217" s="130"/>
      <c r="C217" s="302" t="s">
        <v>387</v>
      </c>
      <c r="D217" s="302" t="s">
        <v>152</v>
      </c>
      <c r="E217" s="303" t="s">
        <v>829</v>
      </c>
      <c r="F217" s="93" t="s">
        <v>830</v>
      </c>
      <c r="G217" s="304" t="s">
        <v>155</v>
      </c>
      <c r="H217" s="305">
        <v>3.66</v>
      </c>
      <c r="I217" s="8"/>
      <c r="J217" s="306">
        <f>ROUND(I217*H217,2)</f>
        <v>0</v>
      </c>
      <c r="K217" s="93" t="s">
        <v>156</v>
      </c>
      <c r="L217" s="130"/>
      <c r="M217" s="307" t="s">
        <v>5</v>
      </c>
      <c r="N217" s="308" t="s">
        <v>48</v>
      </c>
      <c r="O217" s="131"/>
      <c r="P217" s="309">
        <f>O217*H217</f>
        <v>0</v>
      </c>
      <c r="Q217" s="309">
        <v>0</v>
      </c>
      <c r="R217" s="309">
        <f>Q217*H217</f>
        <v>0</v>
      </c>
      <c r="S217" s="309">
        <v>0</v>
      </c>
      <c r="T217" s="310">
        <f>S217*H217</f>
        <v>0</v>
      </c>
      <c r="AR217" s="109" t="s">
        <v>157</v>
      </c>
      <c r="AT217" s="109" t="s">
        <v>152</v>
      </c>
      <c r="AU217" s="109" t="s">
        <v>85</v>
      </c>
      <c r="AY217" s="109" t="s">
        <v>150</v>
      </c>
      <c r="BE217" s="311">
        <f>IF(N217="základní",J217,0)</f>
        <v>0</v>
      </c>
      <c r="BF217" s="311">
        <f>IF(N217="snížená",J217,0)</f>
        <v>0</v>
      </c>
      <c r="BG217" s="311">
        <f>IF(N217="zákl. přenesená",J217,0)</f>
        <v>0</v>
      </c>
      <c r="BH217" s="311">
        <f>IF(N217="sníž. přenesená",J217,0)</f>
        <v>0</v>
      </c>
      <c r="BI217" s="311">
        <f>IF(N217="nulová",J217,0)</f>
        <v>0</v>
      </c>
      <c r="BJ217" s="109" t="s">
        <v>25</v>
      </c>
      <c r="BK217" s="311">
        <f>ROUND(I217*H217,2)</f>
        <v>0</v>
      </c>
      <c r="BL217" s="109" t="s">
        <v>157</v>
      </c>
      <c r="BM217" s="109" t="s">
        <v>831</v>
      </c>
    </row>
    <row r="218" spans="2:65" s="316" customFormat="1">
      <c r="B218" s="315"/>
      <c r="D218" s="317" t="s">
        <v>161</v>
      </c>
      <c r="E218" s="318" t="s">
        <v>5</v>
      </c>
      <c r="F218" s="319" t="s">
        <v>828</v>
      </c>
      <c r="H218" s="320">
        <v>3.66</v>
      </c>
      <c r="I218" s="10"/>
      <c r="L218" s="315"/>
      <c r="M218" s="321"/>
      <c r="N218" s="322"/>
      <c r="O218" s="322"/>
      <c r="P218" s="322"/>
      <c r="Q218" s="322"/>
      <c r="R218" s="322"/>
      <c r="S218" s="322"/>
      <c r="T218" s="323"/>
      <c r="AT218" s="324" t="s">
        <v>161</v>
      </c>
      <c r="AU218" s="324" t="s">
        <v>85</v>
      </c>
      <c r="AV218" s="316" t="s">
        <v>85</v>
      </c>
      <c r="AW218" s="316" t="s">
        <v>40</v>
      </c>
      <c r="AX218" s="316" t="s">
        <v>25</v>
      </c>
      <c r="AY218" s="324" t="s">
        <v>150</v>
      </c>
    </row>
    <row r="219" spans="2:65" s="137" customFormat="1" ht="22.5" customHeight="1">
      <c r="B219" s="130"/>
      <c r="C219" s="302" t="s">
        <v>391</v>
      </c>
      <c r="D219" s="302" t="s">
        <v>152</v>
      </c>
      <c r="E219" s="303" t="s">
        <v>832</v>
      </c>
      <c r="F219" s="93" t="s">
        <v>833</v>
      </c>
      <c r="G219" s="304" t="s">
        <v>651</v>
      </c>
      <c r="H219" s="305">
        <v>8.9999999999999993E-3</v>
      </c>
      <c r="I219" s="8"/>
      <c r="J219" s="306">
        <f>ROUND(I219*H219,2)</f>
        <v>0</v>
      </c>
      <c r="K219" s="93" t="s">
        <v>156</v>
      </c>
      <c r="L219" s="130"/>
      <c r="M219" s="307" t="s">
        <v>5</v>
      </c>
      <c r="N219" s="308" t="s">
        <v>48</v>
      </c>
      <c r="O219" s="131"/>
      <c r="P219" s="309">
        <f>O219*H219</f>
        <v>0</v>
      </c>
      <c r="Q219" s="309">
        <v>1.0515600000000001</v>
      </c>
      <c r="R219" s="309">
        <f>Q219*H219</f>
        <v>9.46404E-3</v>
      </c>
      <c r="S219" s="309">
        <v>0</v>
      </c>
      <c r="T219" s="310">
        <f>S219*H219</f>
        <v>0</v>
      </c>
      <c r="AR219" s="109" t="s">
        <v>157</v>
      </c>
      <c r="AT219" s="109" t="s">
        <v>152</v>
      </c>
      <c r="AU219" s="109" t="s">
        <v>85</v>
      </c>
      <c r="AY219" s="109" t="s">
        <v>150</v>
      </c>
      <c r="BE219" s="311">
        <f>IF(N219="základní",J219,0)</f>
        <v>0</v>
      </c>
      <c r="BF219" s="311">
        <f>IF(N219="snížená",J219,0)</f>
        <v>0</v>
      </c>
      <c r="BG219" s="311">
        <f>IF(N219="zákl. přenesená",J219,0)</f>
        <v>0</v>
      </c>
      <c r="BH219" s="311">
        <f>IF(N219="sníž. přenesená",J219,0)</f>
        <v>0</v>
      </c>
      <c r="BI219" s="311">
        <f>IF(N219="nulová",J219,0)</f>
        <v>0</v>
      </c>
      <c r="BJ219" s="109" t="s">
        <v>25</v>
      </c>
      <c r="BK219" s="311">
        <f>ROUND(I219*H219,2)</f>
        <v>0</v>
      </c>
      <c r="BL219" s="109" t="s">
        <v>157</v>
      </c>
      <c r="BM219" s="109" t="s">
        <v>834</v>
      </c>
    </row>
    <row r="220" spans="2:65" s="316" customFormat="1">
      <c r="B220" s="315"/>
      <c r="D220" s="317" t="s">
        <v>161</v>
      </c>
      <c r="E220" s="318" t="s">
        <v>5</v>
      </c>
      <c r="F220" s="319" t="s">
        <v>835</v>
      </c>
      <c r="H220" s="320">
        <v>8.9999999999999993E-3</v>
      </c>
      <c r="I220" s="10"/>
      <c r="L220" s="315"/>
      <c r="M220" s="321"/>
      <c r="N220" s="322"/>
      <c r="O220" s="322"/>
      <c r="P220" s="322"/>
      <c r="Q220" s="322"/>
      <c r="R220" s="322"/>
      <c r="S220" s="322"/>
      <c r="T220" s="323"/>
      <c r="AT220" s="324" t="s">
        <v>161</v>
      </c>
      <c r="AU220" s="324" t="s">
        <v>85</v>
      </c>
      <c r="AV220" s="316" t="s">
        <v>85</v>
      </c>
      <c r="AW220" s="316" t="s">
        <v>40</v>
      </c>
      <c r="AX220" s="316" t="s">
        <v>25</v>
      </c>
      <c r="AY220" s="324" t="s">
        <v>150</v>
      </c>
    </row>
    <row r="221" spans="2:65" s="137" customFormat="1" ht="22.5" customHeight="1">
      <c r="B221" s="130"/>
      <c r="C221" s="302" t="s">
        <v>398</v>
      </c>
      <c r="D221" s="302" t="s">
        <v>152</v>
      </c>
      <c r="E221" s="303" t="s">
        <v>836</v>
      </c>
      <c r="F221" s="93" t="s">
        <v>837</v>
      </c>
      <c r="G221" s="304" t="s">
        <v>651</v>
      </c>
      <c r="H221" s="305">
        <v>4.8000000000000001E-2</v>
      </c>
      <c r="I221" s="8"/>
      <c r="J221" s="306">
        <f>ROUND(I221*H221,2)</f>
        <v>0</v>
      </c>
      <c r="K221" s="93" t="s">
        <v>156</v>
      </c>
      <c r="L221" s="130"/>
      <c r="M221" s="307" t="s">
        <v>5</v>
      </c>
      <c r="N221" s="308" t="s">
        <v>48</v>
      </c>
      <c r="O221" s="131"/>
      <c r="P221" s="309">
        <f>O221*H221</f>
        <v>0</v>
      </c>
      <c r="Q221" s="309">
        <v>1.0525599999999999</v>
      </c>
      <c r="R221" s="309">
        <f>Q221*H221</f>
        <v>5.0522879999999999E-2</v>
      </c>
      <c r="S221" s="309">
        <v>0</v>
      </c>
      <c r="T221" s="310">
        <f>S221*H221</f>
        <v>0</v>
      </c>
      <c r="AR221" s="109" t="s">
        <v>157</v>
      </c>
      <c r="AT221" s="109" t="s">
        <v>152</v>
      </c>
      <c r="AU221" s="109" t="s">
        <v>85</v>
      </c>
      <c r="AY221" s="109" t="s">
        <v>150</v>
      </c>
      <c r="BE221" s="311">
        <f>IF(N221="základní",J221,0)</f>
        <v>0</v>
      </c>
      <c r="BF221" s="311">
        <f>IF(N221="snížená",J221,0)</f>
        <v>0</v>
      </c>
      <c r="BG221" s="311">
        <f>IF(N221="zákl. přenesená",J221,0)</f>
        <v>0</v>
      </c>
      <c r="BH221" s="311">
        <f>IF(N221="sníž. přenesená",J221,0)</f>
        <v>0</v>
      </c>
      <c r="BI221" s="311">
        <f>IF(N221="nulová",J221,0)</f>
        <v>0</v>
      </c>
      <c r="BJ221" s="109" t="s">
        <v>25</v>
      </c>
      <c r="BK221" s="311">
        <f>ROUND(I221*H221,2)</f>
        <v>0</v>
      </c>
      <c r="BL221" s="109" t="s">
        <v>157</v>
      </c>
      <c r="BM221" s="109" t="s">
        <v>838</v>
      </c>
    </row>
    <row r="222" spans="2:65" s="316" customFormat="1">
      <c r="B222" s="315"/>
      <c r="D222" s="312" t="s">
        <v>161</v>
      </c>
      <c r="E222" s="324" t="s">
        <v>5</v>
      </c>
      <c r="F222" s="325" t="s">
        <v>839</v>
      </c>
      <c r="H222" s="326">
        <v>4.8000000000000001E-2</v>
      </c>
      <c r="I222" s="10"/>
      <c r="L222" s="315"/>
      <c r="M222" s="321"/>
      <c r="N222" s="322"/>
      <c r="O222" s="322"/>
      <c r="P222" s="322"/>
      <c r="Q222" s="322"/>
      <c r="R222" s="322"/>
      <c r="S222" s="322"/>
      <c r="T222" s="323"/>
      <c r="AT222" s="324" t="s">
        <v>161</v>
      </c>
      <c r="AU222" s="324" t="s">
        <v>85</v>
      </c>
      <c r="AV222" s="316" t="s">
        <v>85</v>
      </c>
      <c r="AW222" s="316" t="s">
        <v>40</v>
      </c>
      <c r="AX222" s="316" t="s">
        <v>25</v>
      </c>
      <c r="AY222" s="324" t="s">
        <v>150</v>
      </c>
    </row>
    <row r="223" spans="2:65" s="289" customFormat="1" ht="29.85" customHeight="1">
      <c r="B223" s="288"/>
      <c r="D223" s="299" t="s">
        <v>76</v>
      </c>
      <c r="E223" s="300" t="s">
        <v>185</v>
      </c>
      <c r="F223" s="300" t="s">
        <v>840</v>
      </c>
      <c r="I223" s="7"/>
      <c r="J223" s="301">
        <f>BK223</f>
        <v>0</v>
      </c>
      <c r="L223" s="288"/>
      <c r="M223" s="293"/>
      <c r="N223" s="294"/>
      <c r="O223" s="294"/>
      <c r="P223" s="295">
        <f>SUM(P224:P265)</f>
        <v>0</v>
      </c>
      <c r="Q223" s="294"/>
      <c r="R223" s="295">
        <f>SUM(R224:R265)</f>
        <v>7.4013167500000003</v>
      </c>
      <c r="S223" s="294"/>
      <c r="T223" s="296">
        <f>SUM(T224:T265)</f>
        <v>0</v>
      </c>
      <c r="AR223" s="290" t="s">
        <v>25</v>
      </c>
      <c r="AT223" s="297" t="s">
        <v>76</v>
      </c>
      <c r="AU223" s="297" t="s">
        <v>25</v>
      </c>
      <c r="AY223" s="290" t="s">
        <v>150</v>
      </c>
      <c r="BK223" s="298">
        <f>SUM(BK224:BK265)</f>
        <v>0</v>
      </c>
    </row>
    <row r="224" spans="2:65" s="137" customFormat="1" ht="31.5" customHeight="1">
      <c r="B224" s="130"/>
      <c r="C224" s="302" t="s">
        <v>405</v>
      </c>
      <c r="D224" s="302" t="s">
        <v>152</v>
      </c>
      <c r="E224" s="303" t="s">
        <v>841</v>
      </c>
      <c r="F224" s="93" t="s">
        <v>842</v>
      </c>
      <c r="G224" s="304" t="s">
        <v>155</v>
      </c>
      <c r="H224" s="305">
        <v>26.925000000000001</v>
      </c>
      <c r="I224" s="8"/>
      <c r="J224" s="306">
        <f>ROUND(I224*H224,2)</f>
        <v>0</v>
      </c>
      <c r="K224" s="93" t="s">
        <v>156</v>
      </c>
      <c r="L224" s="130"/>
      <c r="M224" s="307" t="s">
        <v>5</v>
      </c>
      <c r="N224" s="308" t="s">
        <v>48</v>
      </c>
      <c r="O224" s="131"/>
      <c r="P224" s="309">
        <f>O224*H224</f>
        <v>0</v>
      </c>
      <c r="Q224" s="309">
        <v>1.8380000000000001E-2</v>
      </c>
      <c r="R224" s="309">
        <f>Q224*H224</f>
        <v>0.49488150000000003</v>
      </c>
      <c r="S224" s="309">
        <v>0</v>
      </c>
      <c r="T224" s="310">
        <f>S224*H224</f>
        <v>0</v>
      </c>
      <c r="AR224" s="109" t="s">
        <v>157</v>
      </c>
      <c r="AT224" s="109" t="s">
        <v>152</v>
      </c>
      <c r="AU224" s="109" t="s">
        <v>85</v>
      </c>
      <c r="AY224" s="109" t="s">
        <v>150</v>
      </c>
      <c r="BE224" s="311">
        <f>IF(N224="základní",J224,0)</f>
        <v>0</v>
      </c>
      <c r="BF224" s="311">
        <f>IF(N224="snížená",J224,0)</f>
        <v>0</v>
      </c>
      <c r="BG224" s="311">
        <f>IF(N224="zákl. přenesená",J224,0)</f>
        <v>0</v>
      </c>
      <c r="BH224" s="311">
        <f>IF(N224="sníž. přenesená",J224,0)</f>
        <v>0</v>
      </c>
      <c r="BI224" s="311">
        <f>IF(N224="nulová",J224,0)</f>
        <v>0</v>
      </c>
      <c r="BJ224" s="109" t="s">
        <v>25</v>
      </c>
      <c r="BK224" s="311">
        <f>ROUND(I224*H224,2)</f>
        <v>0</v>
      </c>
      <c r="BL224" s="109" t="s">
        <v>157</v>
      </c>
      <c r="BM224" s="109" t="s">
        <v>843</v>
      </c>
    </row>
    <row r="225" spans="2:65" s="137" customFormat="1" ht="60">
      <c r="B225" s="130"/>
      <c r="D225" s="312" t="s">
        <v>159</v>
      </c>
      <c r="F225" s="313" t="s">
        <v>844</v>
      </c>
      <c r="I225" s="9"/>
      <c r="L225" s="130"/>
      <c r="M225" s="314"/>
      <c r="N225" s="131"/>
      <c r="O225" s="131"/>
      <c r="P225" s="131"/>
      <c r="Q225" s="131"/>
      <c r="R225" s="131"/>
      <c r="S225" s="131"/>
      <c r="T225" s="179"/>
      <c r="AT225" s="109" t="s">
        <v>159</v>
      </c>
      <c r="AU225" s="109" t="s">
        <v>85</v>
      </c>
    </row>
    <row r="226" spans="2:65" s="316" customFormat="1">
      <c r="B226" s="315"/>
      <c r="D226" s="317" t="s">
        <v>161</v>
      </c>
      <c r="E226" s="318" t="s">
        <v>5</v>
      </c>
      <c r="F226" s="319" t="s">
        <v>845</v>
      </c>
      <c r="H226" s="320">
        <v>26.925000000000001</v>
      </c>
      <c r="I226" s="10"/>
      <c r="L226" s="315"/>
      <c r="M226" s="321"/>
      <c r="N226" s="322"/>
      <c r="O226" s="322"/>
      <c r="P226" s="322"/>
      <c r="Q226" s="322"/>
      <c r="R226" s="322"/>
      <c r="S226" s="322"/>
      <c r="T226" s="323"/>
      <c r="AT226" s="324" t="s">
        <v>161</v>
      </c>
      <c r="AU226" s="324" t="s">
        <v>85</v>
      </c>
      <c r="AV226" s="316" t="s">
        <v>85</v>
      </c>
      <c r="AW226" s="316" t="s">
        <v>40</v>
      </c>
      <c r="AX226" s="316" t="s">
        <v>25</v>
      </c>
      <c r="AY226" s="324" t="s">
        <v>150</v>
      </c>
    </row>
    <row r="227" spans="2:65" s="137" customFormat="1" ht="22.5" customHeight="1">
      <c r="B227" s="130"/>
      <c r="C227" s="302" t="s">
        <v>410</v>
      </c>
      <c r="D227" s="302" t="s">
        <v>152</v>
      </c>
      <c r="E227" s="303" t="s">
        <v>846</v>
      </c>
      <c r="F227" s="93" t="s">
        <v>847</v>
      </c>
      <c r="G227" s="304" t="s">
        <v>155</v>
      </c>
      <c r="H227" s="305">
        <v>1.44</v>
      </c>
      <c r="I227" s="8"/>
      <c r="J227" s="306">
        <f>ROUND(I227*H227,2)</f>
        <v>0</v>
      </c>
      <c r="K227" s="93" t="s">
        <v>156</v>
      </c>
      <c r="L227" s="130"/>
      <c r="M227" s="307" t="s">
        <v>5</v>
      </c>
      <c r="N227" s="308" t="s">
        <v>48</v>
      </c>
      <c r="O227" s="131"/>
      <c r="P227" s="309">
        <f>O227*H227</f>
        <v>0</v>
      </c>
      <c r="Q227" s="309">
        <v>3.3579999999999999E-2</v>
      </c>
      <c r="R227" s="309">
        <f>Q227*H227</f>
        <v>4.8355199999999994E-2</v>
      </c>
      <c r="S227" s="309">
        <v>0</v>
      </c>
      <c r="T227" s="310">
        <f>S227*H227</f>
        <v>0</v>
      </c>
      <c r="AR227" s="109" t="s">
        <v>157</v>
      </c>
      <c r="AT227" s="109" t="s">
        <v>152</v>
      </c>
      <c r="AU227" s="109" t="s">
        <v>85</v>
      </c>
      <c r="AY227" s="109" t="s">
        <v>150</v>
      </c>
      <c r="BE227" s="311">
        <f>IF(N227="základní",J227,0)</f>
        <v>0</v>
      </c>
      <c r="BF227" s="311">
        <f>IF(N227="snížená",J227,0)</f>
        <v>0</v>
      </c>
      <c r="BG227" s="311">
        <f>IF(N227="zákl. přenesená",J227,0)</f>
        <v>0</v>
      </c>
      <c r="BH227" s="311">
        <f>IF(N227="sníž. přenesená",J227,0)</f>
        <v>0</v>
      </c>
      <c r="BI227" s="311">
        <f>IF(N227="nulová",J227,0)</f>
        <v>0</v>
      </c>
      <c r="BJ227" s="109" t="s">
        <v>25</v>
      </c>
      <c r="BK227" s="311">
        <f>ROUND(I227*H227,2)</f>
        <v>0</v>
      </c>
      <c r="BL227" s="109" t="s">
        <v>157</v>
      </c>
      <c r="BM227" s="109" t="s">
        <v>848</v>
      </c>
    </row>
    <row r="228" spans="2:65" s="137" customFormat="1" ht="36">
      <c r="B228" s="130"/>
      <c r="D228" s="312" t="s">
        <v>159</v>
      </c>
      <c r="F228" s="313" t="s">
        <v>849</v>
      </c>
      <c r="I228" s="9"/>
      <c r="L228" s="130"/>
      <c r="M228" s="314"/>
      <c r="N228" s="131"/>
      <c r="O228" s="131"/>
      <c r="P228" s="131"/>
      <c r="Q228" s="131"/>
      <c r="R228" s="131"/>
      <c r="S228" s="131"/>
      <c r="T228" s="179"/>
      <c r="AT228" s="109" t="s">
        <v>159</v>
      </c>
      <c r="AU228" s="109" t="s">
        <v>85</v>
      </c>
    </row>
    <row r="229" spans="2:65" s="316" customFormat="1">
      <c r="B229" s="315"/>
      <c r="D229" s="317" t="s">
        <v>161</v>
      </c>
      <c r="E229" s="318" t="s">
        <v>5</v>
      </c>
      <c r="F229" s="319" t="s">
        <v>850</v>
      </c>
      <c r="H229" s="320">
        <v>1.44</v>
      </c>
      <c r="I229" s="10"/>
      <c r="L229" s="315"/>
      <c r="M229" s="321"/>
      <c r="N229" s="322"/>
      <c r="O229" s="322"/>
      <c r="P229" s="322"/>
      <c r="Q229" s="322"/>
      <c r="R229" s="322"/>
      <c r="S229" s="322"/>
      <c r="T229" s="323"/>
      <c r="AT229" s="324" t="s">
        <v>161</v>
      </c>
      <c r="AU229" s="324" t="s">
        <v>85</v>
      </c>
      <c r="AV229" s="316" t="s">
        <v>85</v>
      </c>
      <c r="AW229" s="316" t="s">
        <v>40</v>
      </c>
      <c r="AX229" s="316" t="s">
        <v>25</v>
      </c>
      <c r="AY229" s="324" t="s">
        <v>150</v>
      </c>
    </row>
    <row r="230" spans="2:65" s="137" customFormat="1" ht="31.5" customHeight="1">
      <c r="B230" s="130"/>
      <c r="C230" s="302" t="s">
        <v>415</v>
      </c>
      <c r="D230" s="302" t="s">
        <v>152</v>
      </c>
      <c r="E230" s="303" t="s">
        <v>851</v>
      </c>
      <c r="F230" s="93" t="s">
        <v>852</v>
      </c>
      <c r="G230" s="304" t="s">
        <v>155</v>
      </c>
      <c r="H230" s="305">
        <v>4.0199999999999996</v>
      </c>
      <c r="I230" s="8"/>
      <c r="J230" s="306">
        <f>ROUND(I230*H230,2)</f>
        <v>0</v>
      </c>
      <c r="K230" s="93" t="s">
        <v>156</v>
      </c>
      <c r="L230" s="130"/>
      <c r="M230" s="307" t="s">
        <v>5</v>
      </c>
      <c r="N230" s="308" t="s">
        <v>48</v>
      </c>
      <c r="O230" s="131"/>
      <c r="P230" s="309">
        <f>O230*H230</f>
        <v>0</v>
      </c>
      <c r="Q230" s="309">
        <v>6.4000000000000005E-4</v>
      </c>
      <c r="R230" s="309">
        <f>Q230*H230</f>
        <v>2.5728000000000001E-3</v>
      </c>
      <c r="S230" s="309">
        <v>0</v>
      </c>
      <c r="T230" s="310">
        <f>S230*H230</f>
        <v>0</v>
      </c>
      <c r="AR230" s="109" t="s">
        <v>157</v>
      </c>
      <c r="AT230" s="109" t="s">
        <v>152</v>
      </c>
      <c r="AU230" s="109" t="s">
        <v>85</v>
      </c>
      <c r="AY230" s="109" t="s">
        <v>150</v>
      </c>
      <c r="BE230" s="311">
        <f>IF(N230="základní",J230,0)</f>
        <v>0</v>
      </c>
      <c r="BF230" s="311">
        <f>IF(N230="snížená",J230,0)</f>
        <v>0</v>
      </c>
      <c r="BG230" s="311">
        <f>IF(N230="zákl. přenesená",J230,0)</f>
        <v>0</v>
      </c>
      <c r="BH230" s="311">
        <f>IF(N230="sníž. přenesená",J230,0)</f>
        <v>0</v>
      </c>
      <c r="BI230" s="311">
        <f>IF(N230="nulová",J230,0)</f>
        <v>0</v>
      </c>
      <c r="BJ230" s="109" t="s">
        <v>25</v>
      </c>
      <c r="BK230" s="311">
        <f>ROUND(I230*H230,2)</f>
        <v>0</v>
      </c>
      <c r="BL230" s="109" t="s">
        <v>157</v>
      </c>
      <c r="BM230" s="109" t="s">
        <v>853</v>
      </c>
    </row>
    <row r="231" spans="2:65" s="137" customFormat="1" ht="24">
      <c r="B231" s="130"/>
      <c r="D231" s="312" t="s">
        <v>159</v>
      </c>
      <c r="F231" s="313" t="s">
        <v>854</v>
      </c>
      <c r="I231" s="9"/>
      <c r="L231" s="130"/>
      <c r="M231" s="314"/>
      <c r="N231" s="131"/>
      <c r="O231" s="131"/>
      <c r="P231" s="131"/>
      <c r="Q231" s="131"/>
      <c r="R231" s="131"/>
      <c r="S231" s="131"/>
      <c r="T231" s="179"/>
      <c r="AT231" s="109" t="s">
        <v>159</v>
      </c>
      <c r="AU231" s="109" t="s">
        <v>85</v>
      </c>
    </row>
    <row r="232" spans="2:65" s="316" customFormat="1">
      <c r="B232" s="315"/>
      <c r="D232" s="317" t="s">
        <v>161</v>
      </c>
      <c r="E232" s="318" t="s">
        <v>5</v>
      </c>
      <c r="F232" s="319" t="s">
        <v>855</v>
      </c>
      <c r="H232" s="320">
        <v>4.0199999999999996</v>
      </c>
      <c r="I232" s="10"/>
      <c r="L232" s="315"/>
      <c r="M232" s="321"/>
      <c r="N232" s="322"/>
      <c r="O232" s="322"/>
      <c r="P232" s="322"/>
      <c r="Q232" s="322"/>
      <c r="R232" s="322"/>
      <c r="S232" s="322"/>
      <c r="T232" s="323"/>
      <c r="AT232" s="324" t="s">
        <v>161</v>
      </c>
      <c r="AU232" s="324" t="s">
        <v>85</v>
      </c>
      <c r="AV232" s="316" t="s">
        <v>85</v>
      </c>
      <c r="AW232" s="316" t="s">
        <v>40</v>
      </c>
      <c r="AX232" s="316" t="s">
        <v>25</v>
      </c>
      <c r="AY232" s="324" t="s">
        <v>150</v>
      </c>
    </row>
    <row r="233" spans="2:65" s="137" customFormat="1" ht="31.5" customHeight="1">
      <c r="B233" s="130"/>
      <c r="C233" s="302" t="s">
        <v>420</v>
      </c>
      <c r="D233" s="302" t="s">
        <v>152</v>
      </c>
      <c r="E233" s="303" t="s">
        <v>856</v>
      </c>
      <c r="F233" s="93" t="s">
        <v>857</v>
      </c>
      <c r="G233" s="304" t="s">
        <v>155</v>
      </c>
      <c r="H233" s="305">
        <v>16.75</v>
      </c>
      <c r="I233" s="8"/>
      <c r="J233" s="306">
        <f>ROUND(I233*H233,2)</f>
        <v>0</v>
      </c>
      <c r="K233" s="93" t="s">
        <v>156</v>
      </c>
      <c r="L233" s="130"/>
      <c r="M233" s="307" t="s">
        <v>5</v>
      </c>
      <c r="N233" s="308" t="s">
        <v>48</v>
      </c>
      <c r="O233" s="131"/>
      <c r="P233" s="309">
        <f>O233*H233</f>
        <v>0</v>
      </c>
      <c r="Q233" s="309">
        <v>8.2500000000000004E-3</v>
      </c>
      <c r="R233" s="309">
        <f>Q233*H233</f>
        <v>0.13818750000000002</v>
      </c>
      <c r="S233" s="309">
        <v>0</v>
      </c>
      <c r="T233" s="310">
        <f>S233*H233</f>
        <v>0</v>
      </c>
      <c r="AR233" s="109" t="s">
        <v>157</v>
      </c>
      <c r="AT233" s="109" t="s">
        <v>152</v>
      </c>
      <c r="AU233" s="109" t="s">
        <v>85</v>
      </c>
      <c r="AY233" s="109" t="s">
        <v>150</v>
      </c>
      <c r="BE233" s="311">
        <f>IF(N233="základní",J233,0)</f>
        <v>0</v>
      </c>
      <c r="BF233" s="311">
        <f>IF(N233="snížená",J233,0)</f>
        <v>0</v>
      </c>
      <c r="BG233" s="311">
        <f>IF(N233="zákl. přenesená",J233,0)</f>
        <v>0</v>
      </c>
      <c r="BH233" s="311">
        <f>IF(N233="sníž. přenesená",J233,0)</f>
        <v>0</v>
      </c>
      <c r="BI233" s="311">
        <f>IF(N233="nulová",J233,0)</f>
        <v>0</v>
      </c>
      <c r="BJ233" s="109" t="s">
        <v>25</v>
      </c>
      <c r="BK233" s="311">
        <f>ROUND(I233*H233,2)</f>
        <v>0</v>
      </c>
      <c r="BL233" s="109" t="s">
        <v>157</v>
      </c>
      <c r="BM233" s="109" t="s">
        <v>858</v>
      </c>
    </row>
    <row r="234" spans="2:65" s="137" customFormat="1" ht="156">
      <c r="B234" s="130"/>
      <c r="D234" s="312" t="s">
        <v>159</v>
      </c>
      <c r="F234" s="313" t="s">
        <v>859</v>
      </c>
      <c r="I234" s="9"/>
      <c r="L234" s="130"/>
      <c r="M234" s="314"/>
      <c r="N234" s="131"/>
      <c r="O234" s="131"/>
      <c r="P234" s="131"/>
      <c r="Q234" s="131"/>
      <c r="R234" s="131"/>
      <c r="S234" s="131"/>
      <c r="T234" s="179"/>
      <c r="AT234" s="109" t="s">
        <v>159</v>
      </c>
      <c r="AU234" s="109" t="s">
        <v>85</v>
      </c>
    </row>
    <row r="235" spans="2:65" s="316" customFormat="1">
      <c r="B235" s="315"/>
      <c r="D235" s="317" t="s">
        <v>161</v>
      </c>
      <c r="E235" s="318" t="s">
        <v>5</v>
      </c>
      <c r="F235" s="319" t="s">
        <v>860</v>
      </c>
      <c r="H235" s="320">
        <v>16.75</v>
      </c>
      <c r="I235" s="10"/>
      <c r="L235" s="315"/>
      <c r="M235" s="321"/>
      <c r="N235" s="322"/>
      <c r="O235" s="322"/>
      <c r="P235" s="322"/>
      <c r="Q235" s="322"/>
      <c r="R235" s="322"/>
      <c r="S235" s="322"/>
      <c r="T235" s="323"/>
      <c r="AT235" s="324" t="s">
        <v>161</v>
      </c>
      <c r="AU235" s="324" t="s">
        <v>85</v>
      </c>
      <c r="AV235" s="316" t="s">
        <v>85</v>
      </c>
      <c r="AW235" s="316" t="s">
        <v>40</v>
      </c>
      <c r="AX235" s="316" t="s">
        <v>25</v>
      </c>
      <c r="AY235" s="324" t="s">
        <v>150</v>
      </c>
    </row>
    <row r="236" spans="2:65" s="137" customFormat="1" ht="22.5" customHeight="1">
      <c r="B236" s="130"/>
      <c r="C236" s="339" t="s">
        <v>425</v>
      </c>
      <c r="D236" s="339" t="s">
        <v>337</v>
      </c>
      <c r="E236" s="340" t="s">
        <v>861</v>
      </c>
      <c r="F236" s="341" t="s">
        <v>862</v>
      </c>
      <c r="G236" s="342" t="s">
        <v>155</v>
      </c>
      <c r="H236" s="343">
        <v>17.085000000000001</v>
      </c>
      <c r="I236" s="12"/>
      <c r="J236" s="344">
        <f>ROUND(I236*H236,2)</f>
        <v>0</v>
      </c>
      <c r="K236" s="341" t="s">
        <v>156</v>
      </c>
      <c r="L236" s="345"/>
      <c r="M236" s="346" t="s">
        <v>5</v>
      </c>
      <c r="N236" s="347" t="s">
        <v>48</v>
      </c>
      <c r="O236" s="131"/>
      <c r="P236" s="309">
        <f>O236*H236</f>
        <v>0</v>
      </c>
      <c r="Q236" s="309">
        <v>1.75E-3</v>
      </c>
      <c r="R236" s="309">
        <f>Q236*H236</f>
        <v>2.9898750000000002E-2</v>
      </c>
      <c r="S236" s="309">
        <v>0</v>
      </c>
      <c r="T236" s="310">
        <f>S236*H236</f>
        <v>0</v>
      </c>
      <c r="AR236" s="109" t="s">
        <v>341</v>
      </c>
      <c r="AT236" s="109" t="s">
        <v>337</v>
      </c>
      <c r="AU236" s="109" t="s">
        <v>85</v>
      </c>
      <c r="AY236" s="109" t="s">
        <v>150</v>
      </c>
      <c r="BE236" s="311">
        <f>IF(N236="základní",J236,0)</f>
        <v>0</v>
      </c>
      <c r="BF236" s="311">
        <f>IF(N236="snížená",J236,0)</f>
        <v>0</v>
      </c>
      <c r="BG236" s="311">
        <f>IF(N236="zákl. přenesená",J236,0)</f>
        <v>0</v>
      </c>
      <c r="BH236" s="311">
        <f>IF(N236="sníž. přenesená",J236,0)</f>
        <v>0</v>
      </c>
      <c r="BI236" s="311">
        <f>IF(N236="nulová",J236,0)</f>
        <v>0</v>
      </c>
      <c r="BJ236" s="109" t="s">
        <v>25</v>
      </c>
      <c r="BK236" s="311">
        <f>ROUND(I236*H236,2)</f>
        <v>0</v>
      </c>
      <c r="BL236" s="109" t="s">
        <v>341</v>
      </c>
      <c r="BM236" s="109" t="s">
        <v>863</v>
      </c>
    </row>
    <row r="237" spans="2:65" s="316" customFormat="1">
      <c r="B237" s="315"/>
      <c r="D237" s="317" t="s">
        <v>161</v>
      </c>
      <c r="F237" s="319" t="s">
        <v>864</v>
      </c>
      <c r="H237" s="320">
        <v>17.085000000000001</v>
      </c>
      <c r="I237" s="10"/>
      <c r="L237" s="315"/>
      <c r="M237" s="321"/>
      <c r="N237" s="322"/>
      <c r="O237" s="322"/>
      <c r="P237" s="322"/>
      <c r="Q237" s="322"/>
      <c r="R237" s="322"/>
      <c r="S237" s="322"/>
      <c r="T237" s="323"/>
      <c r="AT237" s="324" t="s">
        <v>161</v>
      </c>
      <c r="AU237" s="324" t="s">
        <v>85</v>
      </c>
      <c r="AV237" s="316" t="s">
        <v>85</v>
      </c>
      <c r="AW237" s="316" t="s">
        <v>6</v>
      </c>
      <c r="AX237" s="316" t="s">
        <v>25</v>
      </c>
      <c r="AY237" s="324" t="s">
        <v>150</v>
      </c>
    </row>
    <row r="238" spans="2:65" s="137" customFormat="1" ht="31.5" customHeight="1">
      <c r="B238" s="130"/>
      <c r="C238" s="302" t="s">
        <v>429</v>
      </c>
      <c r="D238" s="302" t="s">
        <v>152</v>
      </c>
      <c r="E238" s="303" t="s">
        <v>865</v>
      </c>
      <c r="F238" s="93" t="s">
        <v>866</v>
      </c>
      <c r="G238" s="304" t="s">
        <v>155</v>
      </c>
      <c r="H238" s="305">
        <v>33.704999999999998</v>
      </c>
      <c r="I238" s="8"/>
      <c r="J238" s="306">
        <f>ROUND(I238*H238,2)</f>
        <v>0</v>
      </c>
      <c r="K238" s="93" t="s">
        <v>156</v>
      </c>
      <c r="L238" s="130"/>
      <c r="M238" s="307" t="s">
        <v>5</v>
      </c>
      <c r="N238" s="308" t="s">
        <v>48</v>
      </c>
      <c r="O238" s="131"/>
      <c r="P238" s="309">
        <f>O238*H238</f>
        <v>0</v>
      </c>
      <c r="Q238" s="309">
        <v>2.6360000000000001E-2</v>
      </c>
      <c r="R238" s="309">
        <f>Q238*H238</f>
        <v>0.88846380000000003</v>
      </c>
      <c r="S238" s="309">
        <v>0</v>
      </c>
      <c r="T238" s="310">
        <f>S238*H238</f>
        <v>0</v>
      </c>
      <c r="AR238" s="109" t="s">
        <v>157</v>
      </c>
      <c r="AT238" s="109" t="s">
        <v>152</v>
      </c>
      <c r="AU238" s="109" t="s">
        <v>85</v>
      </c>
      <c r="AY238" s="109" t="s">
        <v>150</v>
      </c>
      <c r="BE238" s="311">
        <f>IF(N238="základní",J238,0)</f>
        <v>0</v>
      </c>
      <c r="BF238" s="311">
        <f>IF(N238="snížená",J238,0)</f>
        <v>0</v>
      </c>
      <c r="BG238" s="311">
        <f>IF(N238="zákl. přenesená",J238,0)</f>
        <v>0</v>
      </c>
      <c r="BH238" s="311">
        <f>IF(N238="sníž. přenesená",J238,0)</f>
        <v>0</v>
      </c>
      <c r="BI238" s="311">
        <f>IF(N238="nulová",J238,0)</f>
        <v>0</v>
      </c>
      <c r="BJ238" s="109" t="s">
        <v>25</v>
      </c>
      <c r="BK238" s="311">
        <f>ROUND(I238*H238,2)</f>
        <v>0</v>
      </c>
      <c r="BL238" s="109" t="s">
        <v>157</v>
      </c>
      <c r="BM238" s="109" t="s">
        <v>867</v>
      </c>
    </row>
    <row r="239" spans="2:65" s="137" customFormat="1" ht="48">
      <c r="B239" s="130"/>
      <c r="D239" s="312" t="s">
        <v>159</v>
      </c>
      <c r="F239" s="313" t="s">
        <v>868</v>
      </c>
      <c r="I239" s="9"/>
      <c r="L239" s="130"/>
      <c r="M239" s="314"/>
      <c r="N239" s="131"/>
      <c r="O239" s="131"/>
      <c r="P239" s="131"/>
      <c r="Q239" s="131"/>
      <c r="R239" s="131"/>
      <c r="S239" s="131"/>
      <c r="T239" s="179"/>
      <c r="AT239" s="109" t="s">
        <v>159</v>
      </c>
      <c r="AU239" s="109" t="s">
        <v>85</v>
      </c>
    </row>
    <row r="240" spans="2:65" s="316" customFormat="1">
      <c r="B240" s="315"/>
      <c r="D240" s="317" t="s">
        <v>161</v>
      </c>
      <c r="E240" s="318" t="s">
        <v>5</v>
      </c>
      <c r="F240" s="319" t="s">
        <v>869</v>
      </c>
      <c r="H240" s="320">
        <v>33.704999999999998</v>
      </c>
      <c r="I240" s="10"/>
      <c r="L240" s="315"/>
      <c r="M240" s="321"/>
      <c r="N240" s="322"/>
      <c r="O240" s="322"/>
      <c r="P240" s="322"/>
      <c r="Q240" s="322"/>
      <c r="R240" s="322"/>
      <c r="S240" s="322"/>
      <c r="T240" s="323"/>
      <c r="AT240" s="324" t="s">
        <v>161</v>
      </c>
      <c r="AU240" s="324" t="s">
        <v>85</v>
      </c>
      <c r="AV240" s="316" t="s">
        <v>85</v>
      </c>
      <c r="AW240" s="316" t="s">
        <v>40</v>
      </c>
      <c r="AX240" s="316" t="s">
        <v>25</v>
      </c>
      <c r="AY240" s="324" t="s">
        <v>150</v>
      </c>
    </row>
    <row r="241" spans="2:65" s="137" customFormat="1" ht="31.5" customHeight="1">
      <c r="B241" s="130"/>
      <c r="C241" s="302" t="s">
        <v>433</v>
      </c>
      <c r="D241" s="302" t="s">
        <v>152</v>
      </c>
      <c r="E241" s="303" t="s">
        <v>870</v>
      </c>
      <c r="F241" s="93" t="s">
        <v>871</v>
      </c>
      <c r="G241" s="304" t="s">
        <v>155</v>
      </c>
      <c r="H241" s="305">
        <v>4.0199999999999996</v>
      </c>
      <c r="I241" s="8"/>
      <c r="J241" s="306">
        <f>ROUND(I241*H241,2)</f>
        <v>0</v>
      </c>
      <c r="K241" s="93" t="s">
        <v>156</v>
      </c>
      <c r="L241" s="130"/>
      <c r="M241" s="307" t="s">
        <v>5</v>
      </c>
      <c r="N241" s="308" t="s">
        <v>48</v>
      </c>
      <c r="O241" s="131"/>
      <c r="P241" s="309">
        <f>O241*H241</f>
        <v>0</v>
      </c>
      <c r="Q241" s="309">
        <v>6.28E-3</v>
      </c>
      <c r="R241" s="309">
        <f>Q241*H241</f>
        <v>2.5245599999999997E-2</v>
      </c>
      <c r="S241" s="309">
        <v>0</v>
      </c>
      <c r="T241" s="310">
        <f>S241*H241</f>
        <v>0</v>
      </c>
      <c r="AR241" s="109" t="s">
        <v>157</v>
      </c>
      <c r="AT241" s="109" t="s">
        <v>152</v>
      </c>
      <c r="AU241" s="109" t="s">
        <v>85</v>
      </c>
      <c r="AY241" s="109" t="s">
        <v>150</v>
      </c>
      <c r="BE241" s="311">
        <f>IF(N241="základní",J241,0)</f>
        <v>0</v>
      </c>
      <c r="BF241" s="311">
        <f>IF(N241="snížená",J241,0)</f>
        <v>0</v>
      </c>
      <c r="BG241" s="311">
        <f>IF(N241="zákl. přenesená",J241,0)</f>
        <v>0</v>
      </c>
      <c r="BH241" s="311">
        <f>IF(N241="sníž. přenesená",J241,0)</f>
        <v>0</v>
      </c>
      <c r="BI241" s="311">
        <f>IF(N241="nulová",J241,0)</f>
        <v>0</v>
      </c>
      <c r="BJ241" s="109" t="s">
        <v>25</v>
      </c>
      <c r="BK241" s="311">
        <f>ROUND(I241*H241,2)</f>
        <v>0</v>
      </c>
      <c r="BL241" s="109" t="s">
        <v>157</v>
      </c>
      <c r="BM241" s="109" t="s">
        <v>872</v>
      </c>
    </row>
    <row r="242" spans="2:65" s="316" customFormat="1">
      <c r="B242" s="315"/>
      <c r="D242" s="317" t="s">
        <v>161</v>
      </c>
      <c r="E242" s="318" t="s">
        <v>5</v>
      </c>
      <c r="F242" s="319" t="s">
        <v>855</v>
      </c>
      <c r="H242" s="320">
        <v>4.0199999999999996</v>
      </c>
      <c r="I242" s="10"/>
      <c r="L242" s="315"/>
      <c r="M242" s="321"/>
      <c r="N242" s="322"/>
      <c r="O242" s="322"/>
      <c r="P242" s="322"/>
      <c r="Q242" s="322"/>
      <c r="R242" s="322"/>
      <c r="S242" s="322"/>
      <c r="T242" s="323"/>
      <c r="AT242" s="324" t="s">
        <v>161</v>
      </c>
      <c r="AU242" s="324" t="s">
        <v>85</v>
      </c>
      <c r="AV242" s="316" t="s">
        <v>85</v>
      </c>
      <c r="AW242" s="316" t="s">
        <v>40</v>
      </c>
      <c r="AX242" s="316" t="s">
        <v>25</v>
      </c>
      <c r="AY242" s="324" t="s">
        <v>150</v>
      </c>
    </row>
    <row r="243" spans="2:65" s="137" customFormat="1" ht="44.25" customHeight="1">
      <c r="B243" s="130"/>
      <c r="C243" s="302" t="s">
        <v>437</v>
      </c>
      <c r="D243" s="302" t="s">
        <v>152</v>
      </c>
      <c r="E243" s="303" t="s">
        <v>873</v>
      </c>
      <c r="F243" s="93" t="s">
        <v>874</v>
      </c>
      <c r="G243" s="304" t="s">
        <v>155</v>
      </c>
      <c r="H243" s="305">
        <v>2.0099999999999998</v>
      </c>
      <c r="I243" s="8"/>
      <c r="J243" s="306">
        <f>ROUND(I243*H243,2)</f>
        <v>0</v>
      </c>
      <c r="K243" s="93" t="s">
        <v>156</v>
      </c>
      <c r="L243" s="130"/>
      <c r="M243" s="307" t="s">
        <v>5</v>
      </c>
      <c r="N243" s="308" t="s">
        <v>48</v>
      </c>
      <c r="O243" s="131"/>
      <c r="P243" s="309">
        <f>O243*H243</f>
        <v>0</v>
      </c>
      <c r="Q243" s="309">
        <v>4.5599999999999998E-3</v>
      </c>
      <c r="R243" s="309">
        <f>Q243*H243</f>
        <v>9.1655999999999994E-3</v>
      </c>
      <c r="S243" s="309">
        <v>0</v>
      </c>
      <c r="T243" s="310">
        <f>S243*H243</f>
        <v>0</v>
      </c>
      <c r="AR243" s="109" t="s">
        <v>157</v>
      </c>
      <c r="AT243" s="109" t="s">
        <v>152</v>
      </c>
      <c r="AU243" s="109" t="s">
        <v>85</v>
      </c>
      <c r="AY243" s="109" t="s">
        <v>150</v>
      </c>
      <c r="BE243" s="311">
        <f>IF(N243="základní",J243,0)</f>
        <v>0</v>
      </c>
      <c r="BF243" s="311">
        <f>IF(N243="snížená",J243,0)</f>
        <v>0</v>
      </c>
      <c r="BG243" s="311">
        <f>IF(N243="zákl. přenesená",J243,0)</f>
        <v>0</v>
      </c>
      <c r="BH243" s="311">
        <f>IF(N243="sníž. přenesená",J243,0)</f>
        <v>0</v>
      </c>
      <c r="BI243" s="311">
        <f>IF(N243="nulová",J243,0)</f>
        <v>0</v>
      </c>
      <c r="BJ243" s="109" t="s">
        <v>25</v>
      </c>
      <c r="BK243" s="311">
        <f>ROUND(I243*H243,2)</f>
        <v>0</v>
      </c>
      <c r="BL243" s="109" t="s">
        <v>157</v>
      </c>
      <c r="BM243" s="109" t="s">
        <v>875</v>
      </c>
    </row>
    <row r="244" spans="2:65" s="316" customFormat="1">
      <c r="B244" s="315"/>
      <c r="D244" s="317" t="s">
        <v>161</v>
      </c>
      <c r="E244" s="318" t="s">
        <v>5</v>
      </c>
      <c r="F244" s="319" t="s">
        <v>876</v>
      </c>
      <c r="H244" s="320">
        <v>2.0099999999999998</v>
      </c>
      <c r="I244" s="10"/>
      <c r="L244" s="315"/>
      <c r="M244" s="321"/>
      <c r="N244" s="322"/>
      <c r="O244" s="322"/>
      <c r="P244" s="322"/>
      <c r="Q244" s="322"/>
      <c r="R244" s="322"/>
      <c r="S244" s="322"/>
      <c r="T244" s="323"/>
      <c r="AT244" s="324" t="s">
        <v>161</v>
      </c>
      <c r="AU244" s="324" t="s">
        <v>85</v>
      </c>
      <c r="AV244" s="316" t="s">
        <v>85</v>
      </c>
      <c r="AW244" s="316" t="s">
        <v>40</v>
      </c>
      <c r="AX244" s="316" t="s">
        <v>25</v>
      </c>
      <c r="AY244" s="324" t="s">
        <v>150</v>
      </c>
    </row>
    <row r="245" spans="2:65" s="137" customFormat="1" ht="31.5" customHeight="1">
      <c r="B245" s="130"/>
      <c r="C245" s="302" t="s">
        <v>441</v>
      </c>
      <c r="D245" s="302" t="s">
        <v>152</v>
      </c>
      <c r="E245" s="303" t="s">
        <v>877</v>
      </c>
      <c r="F245" s="93" t="s">
        <v>878</v>
      </c>
      <c r="G245" s="304" t="s">
        <v>155</v>
      </c>
      <c r="H245" s="305">
        <v>1.5</v>
      </c>
      <c r="I245" s="8"/>
      <c r="J245" s="306">
        <f>ROUND(I245*H245,2)</f>
        <v>0</v>
      </c>
      <c r="K245" s="93" t="s">
        <v>156</v>
      </c>
      <c r="L245" s="130"/>
      <c r="M245" s="307" t="s">
        <v>5</v>
      </c>
      <c r="N245" s="308" t="s">
        <v>48</v>
      </c>
      <c r="O245" s="131"/>
      <c r="P245" s="309">
        <f>O245*H245</f>
        <v>0</v>
      </c>
      <c r="Q245" s="309">
        <v>0.1231</v>
      </c>
      <c r="R245" s="309">
        <f>Q245*H245</f>
        <v>0.18465000000000001</v>
      </c>
      <c r="S245" s="309">
        <v>0</v>
      </c>
      <c r="T245" s="310">
        <f>S245*H245</f>
        <v>0</v>
      </c>
      <c r="AR245" s="109" t="s">
        <v>157</v>
      </c>
      <c r="AT245" s="109" t="s">
        <v>152</v>
      </c>
      <c r="AU245" s="109" t="s">
        <v>85</v>
      </c>
      <c r="AY245" s="109" t="s">
        <v>150</v>
      </c>
      <c r="BE245" s="311">
        <f>IF(N245="základní",J245,0)</f>
        <v>0</v>
      </c>
      <c r="BF245" s="311">
        <f>IF(N245="snížená",J245,0)</f>
        <v>0</v>
      </c>
      <c r="BG245" s="311">
        <f>IF(N245="zákl. přenesená",J245,0)</f>
        <v>0</v>
      </c>
      <c r="BH245" s="311">
        <f>IF(N245="sníž. přenesená",J245,0)</f>
        <v>0</v>
      </c>
      <c r="BI245" s="311">
        <f>IF(N245="nulová",J245,0)</f>
        <v>0</v>
      </c>
      <c r="BJ245" s="109" t="s">
        <v>25</v>
      </c>
      <c r="BK245" s="311">
        <f>ROUND(I245*H245,2)</f>
        <v>0</v>
      </c>
      <c r="BL245" s="109" t="s">
        <v>157</v>
      </c>
      <c r="BM245" s="109" t="s">
        <v>879</v>
      </c>
    </row>
    <row r="246" spans="2:65" s="137" customFormat="1" ht="48">
      <c r="B246" s="130"/>
      <c r="D246" s="312" t="s">
        <v>159</v>
      </c>
      <c r="F246" s="313" t="s">
        <v>880</v>
      </c>
      <c r="I246" s="9"/>
      <c r="L246" s="130"/>
      <c r="M246" s="314"/>
      <c r="N246" s="131"/>
      <c r="O246" s="131"/>
      <c r="P246" s="131"/>
      <c r="Q246" s="131"/>
      <c r="R246" s="131"/>
      <c r="S246" s="131"/>
      <c r="T246" s="179"/>
      <c r="AT246" s="109" t="s">
        <v>159</v>
      </c>
      <c r="AU246" s="109" t="s">
        <v>85</v>
      </c>
    </row>
    <row r="247" spans="2:65" s="316" customFormat="1">
      <c r="B247" s="315"/>
      <c r="D247" s="317" t="s">
        <v>161</v>
      </c>
      <c r="E247" s="318" t="s">
        <v>5</v>
      </c>
      <c r="F247" s="319" t="s">
        <v>881</v>
      </c>
      <c r="H247" s="320">
        <v>1.5</v>
      </c>
      <c r="I247" s="10"/>
      <c r="L247" s="315"/>
      <c r="M247" s="321"/>
      <c r="N247" s="322"/>
      <c r="O247" s="322"/>
      <c r="P247" s="322"/>
      <c r="Q247" s="322"/>
      <c r="R247" s="322"/>
      <c r="S247" s="322"/>
      <c r="T247" s="323"/>
      <c r="AT247" s="324" t="s">
        <v>161</v>
      </c>
      <c r="AU247" s="324" t="s">
        <v>85</v>
      </c>
      <c r="AV247" s="316" t="s">
        <v>85</v>
      </c>
      <c r="AW247" s="316" t="s">
        <v>40</v>
      </c>
      <c r="AX247" s="316" t="s">
        <v>25</v>
      </c>
      <c r="AY247" s="324" t="s">
        <v>150</v>
      </c>
    </row>
    <row r="248" spans="2:65" s="137" customFormat="1" ht="31.5" customHeight="1">
      <c r="B248" s="130"/>
      <c r="C248" s="302" t="s">
        <v>446</v>
      </c>
      <c r="D248" s="302" t="s">
        <v>152</v>
      </c>
      <c r="E248" s="303" t="s">
        <v>882</v>
      </c>
      <c r="F248" s="93" t="s">
        <v>883</v>
      </c>
      <c r="G248" s="304" t="s">
        <v>155</v>
      </c>
      <c r="H248" s="305">
        <v>9</v>
      </c>
      <c r="I248" s="8"/>
      <c r="J248" s="306">
        <f>ROUND(I248*H248,2)</f>
        <v>0</v>
      </c>
      <c r="K248" s="93" t="s">
        <v>156</v>
      </c>
      <c r="L248" s="130"/>
      <c r="M248" s="307" t="s">
        <v>5</v>
      </c>
      <c r="N248" s="308" t="s">
        <v>48</v>
      </c>
      <c r="O248" s="131"/>
      <c r="P248" s="309">
        <f>O248*H248</f>
        <v>0</v>
      </c>
      <c r="Q248" s="309">
        <v>5.3129999999999997E-2</v>
      </c>
      <c r="R248" s="309">
        <f>Q248*H248</f>
        <v>0.47816999999999998</v>
      </c>
      <c r="S248" s="309">
        <v>0</v>
      </c>
      <c r="T248" s="310">
        <f>S248*H248</f>
        <v>0</v>
      </c>
      <c r="AR248" s="109" t="s">
        <v>157</v>
      </c>
      <c r="AT248" s="109" t="s">
        <v>152</v>
      </c>
      <c r="AU248" s="109" t="s">
        <v>85</v>
      </c>
      <c r="AY248" s="109" t="s">
        <v>150</v>
      </c>
      <c r="BE248" s="311">
        <f>IF(N248="základní",J248,0)</f>
        <v>0</v>
      </c>
      <c r="BF248" s="311">
        <f>IF(N248="snížená",J248,0)</f>
        <v>0</v>
      </c>
      <c r="BG248" s="311">
        <f>IF(N248="zákl. přenesená",J248,0)</f>
        <v>0</v>
      </c>
      <c r="BH248" s="311">
        <f>IF(N248="sníž. přenesená",J248,0)</f>
        <v>0</v>
      </c>
      <c r="BI248" s="311">
        <f>IF(N248="nulová",J248,0)</f>
        <v>0</v>
      </c>
      <c r="BJ248" s="109" t="s">
        <v>25</v>
      </c>
      <c r="BK248" s="311">
        <f>ROUND(I248*H248,2)</f>
        <v>0</v>
      </c>
      <c r="BL248" s="109" t="s">
        <v>157</v>
      </c>
      <c r="BM248" s="109" t="s">
        <v>884</v>
      </c>
    </row>
    <row r="249" spans="2:65" s="316" customFormat="1">
      <c r="B249" s="315"/>
      <c r="D249" s="317" t="s">
        <v>161</v>
      </c>
      <c r="E249" s="318" t="s">
        <v>5</v>
      </c>
      <c r="F249" s="319" t="s">
        <v>885</v>
      </c>
      <c r="H249" s="320">
        <v>9</v>
      </c>
      <c r="I249" s="10"/>
      <c r="L249" s="315"/>
      <c r="M249" s="321"/>
      <c r="N249" s="322"/>
      <c r="O249" s="322"/>
      <c r="P249" s="322"/>
      <c r="Q249" s="322"/>
      <c r="R249" s="322"/>
      <c r="S249" s="322"/>
      <c r="T249" s="323"/>
      <c r="AT249" s="324" t="s">
        <v>161</v>
      </c>
      <c r="AU249" s="324" t="s">
        <v>85</v>
      </c>
      <c r="AV249" s="316" t="s">
        <v>85</v>
      </c>
      <c r="AW249" s="316" t="s">
        <v>40</v>
      </c>
      <c r="AX249" s="316" t="s">
        <v>25</v>
      </c>
      <c r="AY249" s="324" t="s">
        <v>150</v>
      </c>
    </row>
    <row r="250" spans="2:65" s="137" customFormat="1" ht="31.5" customHeight="1">
      <c r="B250" s="130"/>
      <c r="C250" s="302" t="s">
        <v>450</v>
      </c>
      <c r="D250" s="302" t="s">
        <v>152</v>
      </c>
      <c r="E250" s="303" t="s">
        <v>886</v>
      </c>
      <c r="F250" s="93" t="s">
        <v>887</v>
      </c>
      <c r="G250" s="304" t="s">
        <v>155</v>
      </c>
      <c r="H250" s="305">
        <v>7.7</v>
      </c>
      <c r="I250" s="8"/>
      <c r="J250" s="306">
        <f>ROUND(I250*H250,2)</f>
        <v>0</v>
      </c>
      <c r="K250" s="93" t="s">
        <v>156</v>
      </c>
      <c r="L250" s="130"/>
      <c r="M250" s="307" t="s">
        <v>5</v>
      </c>
      <c r="N250" s="308" t="s">
        <v>48</v>
      </c>
      <c r="O250" s="131"/>
      <c r="P250" s="309">
        <f>O250*H250</f>
        <v>0</v>
      </c>
      <c r="Q250" s="309">
        <v>0.20802000000000001</v>
      </c>
      <c r="R250" s="309">
        <f>Q250*H250</f>
        <v>1.6017540000000001</v>
      </c>
      <c r="S250" s="309">
        <v>0</v>
      </c>
      <c r="T250" s="310">
        <f>S250*H250</f>
        <v>0</v>
      </c>
      <c r="AR250" s="109" t="s">
        <v>157</v>
      </c>
      <c r="AT250" s="109" t="s">
        <v>152</v>
      </c>
      <c r="AU250" s="109" t="s">
        <v>85</v>
      </c>
      <c r="AY250" s="109" t="s">
        <v>150</v>
      </c>
      <c r="BE250" s="311">
        <f>IF(N250="základní",J250,0)</f>
        <v>0</v>
      </c>
      <c r="BF250" s="311">
        <f>IF(N250="snížená",J250,0)</f>
        <v>0</v>
      </c>
      <c r="BG250" s="311">
        <f>IF(N250="zákl. přenesená",J250,0)</f>
        <v>0</v>
      </c>
      <c r="BH250" s="311">
        <f>IF(N250="sníž. přenesená",J250,0)</f>
        <v>0</v>
      </c>
      <c r="BI250" s="311">
        <f>IF(N250="nulová",J250,0)</f>
        <v>0</v>
      </c>
      <c r="BJ250" s="109" t="s">
        <v>25</v>
      </c>
      <c r="BK250" s="311">
        <f>ROUND(I250*H250,2)</f>
        <v>0</v>
      </c>
      <c r="BL250" s="109" t="s">
        <v>157</v>
      </c>
      <c r="BM250" s="109" t="s">
        <v>888</v>
      </c>
    </row>
    <row r="251" spans="2:65" s="316" customFormat="1">
      <c r="B251" s="315"/>
      <c r="D251" s="317" t="s">
        <v>161</v>
      </c>
      <c r="E251" s="318" t="s">
        <v>5</v>
      </c>
      <c r="F251" s="319" t="s">
        <v>889</v>
      </c>
      <c r="H251" s="320">
        <v>7.7</v>
      </c>
      <c r="I251" s="10"/>
      <c r="L251" s="315"/>
      <c r="M251" s="321"/>
      <c r="N251" s="322"/>
      <c r="O251" s="322"/>
      <c r="P251" s="322"/>
      <c r="Q251" s="322"/>
      <c r="R251" s="322"/>
      <c r="S251" s="322"/>
      <c r="T251" s="323"/>
      <c r="AT251" s="324" t="s">
        <v>161</v>
      </c>
      <c r="AU251" s="324" t="s">
        <v>85</v>
      </c>
      <c r="AV251" s="316" t="s">
        <v>85</v>
      </c>
      <c r="AW251" s="316" t="s">
        <v>40</v>
      </c>
      <c r="AX251" s="316" t="s">
        <v>25</v>
      </c>
      <c r="AY251" s="324" t="s">
        <v>150</v>
      </c>
    </row>
    <row r="252" spans="2:65" s="137" customFormat="1" ht="31.5" customHeight="1">
      <c r="B252" s="130"/>
      <c r="C252" s="302" t="s">
        <v>454</v>
      </c>
      <c r="D252" s="302" t="s">
        <v>152</v>
      </c>
      <c r="E252" s="303" t="s">
        <v>890</v>
      </c>
      <c r="F252" s="93" t="s">
        <v>891</v>
      </c>
      <c r="G252" s="304" t="s">
        <v>169</v>
      </c>
      <c r="H252" s="305">
        <v>17.399999999999999</v>
      </c>
      <c r="I252" s="8"/>
      <c r="J252" s="306">
        <f>ROUND(I252*H252,2)</f>
        <v>0</v>
      </c>
      <c r="K252" s="93" t="s">
        <v>156</v>
      </c>
      <c r="L252" s="130"/>
      <c r="M252" s="307" t="s">
        <v>5</v>
      </c>
      <c r="N252" s="308" t="s">
        <v>48</v>
      </c>
      <c r="O252" s="131"/>
      <c r="P252" s="309">
        <f>O252*H252</f>
        <v>0</v>
      </c>
      <c r="Q252" s="309">
        <v>0.19747999999999999</v>
      </c>
      <c r="R252" s="309">
        <f>Q252*H252</f>
        <v>3.4361519999999994</v>
      </c>
      <c r="S252" s="309">
        <v>0</v>
      </c>
      <c r="T252" s="310">
        <f>S252*H252</f>
        <v>0</v>
      </c>
      <c r="AR252" s="109" t="s">
        <v>157</v>
      </c>
      <c r="AT252" s="109" t="s">
        <v>152</v>
      </c>
      <c r="AU252" s="109" t="s">
        <v>85</v>
      </c>
      <c r="AY252" s="109" t="s">
        <v>150</v>
      </c>
      <c r="BE252" s="311">
        <f>IF(N252="základní",J252,0)</f>
        <v>0</v>
      </c>
      <c r="BF252" s="311">
        <f>IF(N252="snížená",J252,0)</f>
        <v>0</v>
      </c>
      <c r="BG252" s="311">
        <f>IF(N252="zákl. přenesená",J252,0)</f>
        <v>0</v>
      </c>
      <c r="BH252" s="311">
        <f>IF(N252="sníž. přenesená",J252,0)</f>
        <v>0</v>
      </c>
      <c r="BI252" s="311">
        <f>IF(N252="nulová",J252,0)</f>
        <v>0</v>
      </c>
      <c r="BJ252" s="109" t="s">
        <v>25</v>
      </c>
      <c r="BK252" s="311">
        <f>ROUND(I252*H252,2)</f>
        <v>0</v>
      </c>
      <c r="BL252" s="109" t="s">
        <v>157</v>
      </c>
      <c r="BM252" s="109" t="s">
        <v>892</v>
      </c>
    </row>
    <row r="253" spans="2:65" s="316" customFormat="1">
      <c r="B253" s="315"/>
      <c r="D253" s="317" t="s">
        <v>161</v>
      </c>
      <c r="E253" s="318" t="s">
        <v>5</v>
      </c>
      <c r="F253" s="319" t="s">
        <v>893</v>
      </c>
      <c r="H253" s="320">
        <v>17.399999999999999</v>
      </c>
      <c r="I253" s="10"/>
      <c r="L253" s="315"/>
      <c r="M253" s="321"/>
      <c r="N253" s="322"/>
      <c r="O253" s="322"/>
      <c r="P253" s="322"/>
      <c r="Q253" s="322"/>
      <c r="R253" s="322"/>
      <c r="S253" s="322"/>
      <c r="T253" s="323"/>
      <c r="AT253" s="324" t="s">
        <v>161</v>
      </c>
      <c r="AU253" s="324" t="s">
        <v>85</v>
      </c>
      <c r="AV253" s="316" t="s">
        <v>85</v>
      </c>
      <c r="AW253" s="316" t="s">
        <v>40</v>
      </c>
      <c r="AX253" s="316" t="s">
        <v>25</v>
      </c>
      <c r="AY253" s="324" t="s">
        <v>150</v>
      </c>
    </row>
    <row r="254" spans="2:65" s="137" customFormat="1" ht="31.5" customHeight="1">
      <c r="B254" s="130"/>
      <c r="C254" s="302" t="s">
        <v>456</v>
      </c>
      <c r="D254" s="302" t="s">
        <v>152</v>
      </c>
      <c r="E254" s="303" t="s">
        <v>894</v>
      </c>
      <c r="F254" s="93" t="s">
        <v>895</v>
      </c>
      <c r="G254" s="304" t="s">
        <v>401</v>
      </c>
      <c r="H254" s="305">
        <v>1</v>
      </c>
      <c r="I254" s="8"/>
      <c r="J254" s="306">
        <f>ROUND(I254*H254,2)</f>
        <v>0</v>
      </c>
      <c r="K254" s="93" t="s">
        <v>156</v>
      </c>
      <c r="L254" s="130"/>
      <c r="M254" s="307" t="s">
        <v>5</v>
      </c>
      <c r="N254" s="308" t="s">
        <v>48</v>
      </c>
      <c r="O254" s="131"/>
      <c r="P254" s="309">
        <f>O254*H254</f>
        <v>0</v>
      </c>
      <c r="Q254" s="309">
        <v>4.684E-2</v>
      </c>
      <c r="R254" s="309">
        <f>Q254*H254</f>
        <v>4.684E-2</v>
      </c>
      <c r="S254" s="309">
        <v>0</v>
      </c>
      <c r="T254" s="310">
        <f>S254*H254</f>
        <v>0</v>
      </c>
      <c r="AR254" s="109" t="s">
        <v>157</v>
      </c>
      <c r="AT254" s="109" t="s">
        <v>152</v>
      </c>
      <c r="AU254" s="109" t="s">
        <v>85</v>
      </c>
      <c r="AY254" s="109" t="s">
        <v>150</v>
      </c>
      <c r="BE254" s="311">
        <f>IF(N254="základní",J254,0)</f>
        <v>0</v>
      </c>
      <c r="BF254" s="311">
        <f>IF(N254="snížená",J254,0)</f>
        <v>0</v>
      </c>
      <c r="BG254" s="311">
        <f>IF(N254="zákl. přenesená",J254,0)</f>
        <v>0</v>
      </c>
      <c r="BH254" s="311">
        <f>IF(N254="sníž. přenesená",J254,0)</f>
        <v>0</v>
      </c>
      <c r="BI254" s="311">
        <f>IF(N254="nulová",J254,0)</f>
        <v>0</v>
      </c>
      <c r="BJ254" s="109" t="s">
        <v>25</v>
      </c>
      <c r="BK254" s="311">
        <f>ROUND(I254*H254,2)</f>
        <v>0</v>
      </c>
      <c r="BL254" s="109" t="s">
        <v>157</v>
      </c>
      <c r="BM254" s="109" t="s">
        <v>896</v>
      </c>
    </row>
    <row r="255" spans="2:65" s="137" customFormat="1" ht="24">
      <c r="B255" s="130"/>
      <c r="D255" s="312" t="s">
        <v>159</v>
      </c>
      <c r="F255" s="313" t="s">
        <v>897</v>
      </c>
      <c r="I255" s="9"/>
      <c r="L255" s="130"/>
      <c r="M255" s="314"/>
      <c r="N255" s="131"/>
      <c r="O255" s="131"/>
      <c r="P255" s="131"/>
      <c r="Q255" s="131"/>
      <c r="R255" s="131"/>
      <c r="S255" s="131"/>
      <c r="T255" s="179"/>
      <c r="AT255" s="109" t="s">
        <v>159</v>
      </c>
      <c r="AU255" s="109" t="s">
        <v>85</v>
      </c>
    </row>
    <row r="256" spans="2:65" s="316" customFormat="1">
      <c r="B256" s="315"/>
      <c r="D256" s="317" t="s">
        <v>161</v>
      </c>
      <c r="E256" s="318" t="s">
        <v>5</v>
      </c>
      <c r="F256" s="319" t="s">
        <v>569</v>
      </c>
      <c r="H256" s="320">
        <v>1</v>
      </c>
      <c r="I256" s="10"/>
      <c r="L256" s="315"/>
      <c r="M256" s="321"/>
      <c r="N256" s="322"/>
      <c r="O256" s="322"/>
      <c r="P256" s="322"/>
      <c r="Q256" s="322"/>
      <c r="R256" s="322"/>
      <c r="S256" s="322"/>
      <c r="T256" s="323"/>
      <c r="AT256" s="324" t="s">
        <v>161</v>
      </c>
      <c r="AU256" s="324" t="s">
        <v>85</v>
      </c>
      <c r="AV256" s="316" t="s">
        <v>85</v>
      </c>
      <c r="AW256" s="316" t="s">
        <v>40</v>
      </c>
      <c r="AX256" s="316" t="s">
        <v>25</v>
      </c>
      <c r="AY256" s="324" t="s">
        <v>150</v>
      </c>
    </row>
    <row r="257" spans="2:65" s="137" customFormat="1" ht="22.5" customHeight="1">
      <c r="B257" s="130"/>
      <c r="C257" s="339" t="s">
        <v>460</v>
      </c>
      <c r="D257" s="339" t="s">
        <v>337</v>
      </c>
      <c r="E257" s="340" t="s">
        <v>898</v>
      </c>
      <c r="F257" s="341" t="s">
        <v>899</v>
      </c>
      <c r="G257" s="342" t="s">
        <v>401</v>
      </c>
      <c r="H257" s="343">
        <v>1</v>
      </c>
      <c r="I257" s="12"/>
      <c r="J257" s="344">
        <f>ROUND(I257*H257,2)</f>
        <v>0</v>
      </c>
      <c r="K257" s="341" t="s">
        <v>156</v>
      </c>
      <c r="L257" s="345"/>
      <c r="M257" s="346" t="s">
        <v>5</v>
      </c>
      <c r="N257" s="347" t="s">
        <v>48</v>
      </c>
      <c r="O257" s="131"/>
      <c r="P257" s="309">
        <f>O257*H257</f>
        <v>0</v>
      </c>
      <c r="Q257" s="309">
        <v>1.32E-2</v>
      </c>
      <c r="R257" s="309">
        <f>Q257*H257</f>
        <v>1.32E-2</v>
      </c>
      <c r="S257" s="309">
        <v>0</v>
      </c>
      <c r="T257" s="310">
        <f>S257*H257</f>
        <v>0</v>
      </c>
      <c r="AR257" s="109" t="s">
        <v>341</v>
      </c>
      <c r="AT257" s="109" t="s">
        <v>337</v>
      </c>
      <c r="AU257" s="109" t="s">
        <v>85</v>
      </c>
      <c r="AY257" s="109" t="s">
        <v>150</v>
      </c>
      <c r="BE257" s="311">
        <f>IF(N257="základní",J257,0)</f>
        <v>0</v>
      </c>
      <c r="BF257" s="311">
        <f>IF(N257="snížená",J257,0)</f>
        <v>0</v>
      </c>
      <c r="BG257" s="311">
        <f>IF(N257="zákl. přenesená",J257,0)</f>
        <v>0</v>
      </c>
      <c r="BH257" s="311">
        <f>IF(N257="sníž. přenesená",J257,0)</f>
        <v>0</v>
      </c>
      <c r="BI257" s="311">
        <f>IF(N257="nulová",J257,0)</f>
        <v>0</v>
      </c>
      <c r="BJ257" s="109" t="s">
        <v>25</v>
      </c>
      <c r="BK257" s="311">
        <f>ROUND(I257*H257,2)</f>
        <v>0</v>
      </c>
      <c r="BL257" s="109" t="s">
        <v>341</v>
      </c>
      <c r="BM257" s="109" t="s">
        <v>900</v>
      </c>
    </row>
    <row r="258" spans="2:65" s="316" customFormat="1">
      <c r="B258" s="315"/>
      <c r="D258" s="317" t="s">
        <v>161</v>
      </c>
      <c r="E258" s="318" t="s">
        <v>5</v>
      </c>
      <c r="F258" s="319" t="s">
        <v>569</v>
      </c>
      <c r="H258" s="320">
        <v>1</v>
      </c>
      <c r="I258" s="10"/>
      <c r="L258" s="315"/>
      <c r="M258" s="321"/>
      <c r="N258" s="322"/>
      <c r="O258" s="322"/>
      <c r="P258" s="322"/>
      <c r="Q258" s="322"/>
      <c r="R258" s="322"/>
      <c r="S258" s="322"/>
      <c r="T258" s="323"/>
      <c r="AT258" s="324" t="s">
        <v>161</v>
      </c>
      <c r="AU258" s="324" t="s">
        <v>85</v>
      </c>
      <c r="AV258" s="316" t="s">
        <v>85</v>
      </c>
      <c r="AW258" s="316" t="s">
        <v>40</v>
      </c>
      <c r="AX258" s="316" t="s">
        <v>25</v>
      </c>
      <c r="AY258" s="324" t="s">
        <v>150</v>
      </c>
    </row>
    <row r="259" spans="2:65" s="137" customFormat="1" ht="22.5" customHeight="1">
      <c r="B259" s="130"/>
      <c r="C259" s="302" t="s">
        <v>463</v>
      </c>
      <c r="D259" s="302" t="s">
        <v>152</v>
      </c>
      <c r="E259" s="303" t="s">
        <v>901</v>
      </c>
      <c r="F259" s="93" t="s">
        <v>902</v>
      </c>
      <c r="G259" s="304" t="s">
        <v>401</v>
      </c>
      <c r="H259" s="305">
        <v>4</v>
      </c>
      <c r="I259" s="8"/>
      <c r="J259" s="306">
        <f>ROUND(I259*H259,2)</f>
        <v>0</v>
      </c>
      <c r="K259" s="93" t="s">
        <v>156</v>
      </c>
      <c r="L259" s="130"/>
      <c r="M259" s="307" t="s">
        <v>5</v>
      </c>
      <c r="N259" s="308" t="s">
        <v>48</v>
      </c>
      <c r="O259" s="131"/>
      <c r="P259" s="309">
        <f>O259*H259</f>
        <v>0</v>
      </c>
      <c r="Q259" s="309">
        <v>0</v>
      </c>
      <c r="R259" s="309">
        <f>Q259*H259</f>
        <v>0</v>
      </c>
      <c r="S259" s="309">
        <v>0</v>
      </c>
      <c r="T259" s="310">
        <f>S259*H259</f>
        <v>0</v>
      </c>
      <c r="AR259" s="109" t="s">
        <v>157</v>
      </c>
      <c r="AT259" s="109" t="s">
        <v>152</v>
      </c>
      <c r="AU259" s="109" t="s">
        <v>85</v>
      </c>
      <c r="AY259" s="109" t="s">
        <v>150</v>
      </c>
      <c r="BE259" s="311">
        <f>IF(N259="základní",J259,0)</f>
        <v>0</v>
      </c>
      <c r="BF259" s="311">
        <f>IF(N259="snížená",J259,0)</f>
        <v>0</v>
      </c>
      <c r="BG259" s="311">
        <f>IF(N259="zákl. přenesená",J259,0)</f>
        <v>0</v>
      </c>
      <c r="BH259" s="311">
        <f>IF(N259="sníž. přenesená",J259,0)</f>
        <v>0</v>
      </c>
      <c r="BI259" s="311">
        <f>IF(N259="nulová",J259,0)</f>
        <v>0</v>
      </c>
      <c r="BJ259" s="109" t="s">
        <v>25</v>
      </c>
      <c r="BK259" s="311">
        <f>ROUND(I259*H259,2)</f>
        <v>0</v>
      </c>
      <c r="BL259" s="109" t="s">
        <v>157</v>
      </c>
      <c r="BM259" s="109" t="s">
        <v>903</v>
      </c>
    </row>
    <row r="260" spans="2:65" s="137" customFormat="1" ht="36">
      <c r="B260" s="130"/>
      <c r="D260" s="312" t="s">
        <v>159</v>
      </c>
      <c r="F260" s="313" t="s">
        <v>904</v>
      </c>
      <c r="I260" s="9"/>
      <c r="L260" s="130"/>
      <c r="M260" s="314"/>
      <c r="N260" s="131"/>
      <c r="O260" s="131"/>
      <c r="P260" s="131"/>
      <c r="Q260" s="131"/>
      <c r="R260" s="131"/>
      <c r="S260" s="131"/>
      <c r="T260" s="179"/>
      <c r="AT260" s="109" t="s">
        <v>159</v>
      </c>
      <c r="AU260" s="109" t="s">
        <v>85</v>
      </c>
    </row>
    <row r="261" spans="2:65" s="316" customFormat="1">
      <c r="B261" s="315"/>
      <c r="D261" s="317" t="s">
        <v>161</v>
      </c>
      <c r="E261" s="318" t="s">
        <v>5</v>
      </c>
      <c r="F261" s="319" t="s">
        <v>604</v>
      </c>
      <c r="H261" s="320">
        <v>4</v>
      </c>
      <c r="I261" s="10"/>
      <c r="L261" s="315"/>
      <c r="M261" s="321"/>
      <c r="N261" s="322"/>
      <c r="O261" s="322"/>
      <c r="P261" s="322"/>
      <c r="Q261" s="322"/>
      <c r="R261" s="322"/>
      <c r="S261" s="322"/>
      <c r="T261" s="323"/>
      <c r="AT261" s="324" t="s">
        <v>161</v>
      </c>
      <c r="AU261" s="324" t="s">
        <v>85</v>
      </c>
      <c r="AV261" s="316" t="s">
        <v>85</v>
      </c>
      <c r="AW261" s="316" t="s">
        <v>40</v>
      </c>
      <c r="AX261" s="316" t="s">
        <v>25</v>
      </c>
      <c r="AY261" s="324" t="s">
        <v>150</v>
      </c>
    </row>
    <row r="262" spans="2:65" s="137" customFormat="1" ht="22.5" customHeight="1">
      <c r="B262" s="130"/>
      <c r="C262" s="339" t="s">
        <v>467</v>
      </c>
      <c r="D262" s="339" t="s">
        <v>337</v>
      </c>
      <c r="E262" s="340" t="s">
        <v>905</v>
      </c>
      <c r="F262" s="341" t="s">
        <v>906</v>
      </c>
      <c r="G262" s="342" t="s">
        <v>401</v>
      </c>
      <c r="H262" s="343">
        <v>2</v>
      </c>
      <c r="I262" s="12"/>
      <c r="J262" s="344">
        <f>ROUND(I262*H262,2)</f>
        <v>0</v>
      </c>
      <c r="K262" s="341" t="s">
        <v>156</v>
      </c>
      <c r="L262" s="345"/>
      <c r="M262" s="346" t="s">
        <v>5</v>
      </c>
      <c r="N262" s="347" t="s">
        <v>48</v>
      </c>
      <c r="O262" s="131"/>
      <c r="P262" s="309">
        <f>O262*H262</f>
        <v>0</v>
      </c>
      <c r="Q262" s="309">
        <v>1.2999999999999999E-3</v>
      </c>
      <c r="R262" s="309">
        <f>Q262*H262</f>
        <v>2.5999999999999999E-3</v>
      </c>
      <c r="S262" s="309">
        <v>0</v>
      </c>
      <c r="T262" s="310">
        <f>S262*H262</f>
        <v>0</v>
      </c>
      <c r="AR262" s="109" t="s">
        <v>341</v>
      </c>
      <c r="AT262" s="109" t="s">
        <v>337</v>
      </c>
      <c r="AU262" s="109" t="s">
        <v>85</v>
      </c>
      <c r="AY262" s="109" t="s">
        <v>150</v>
      </c>
      <c r="BE262" s="311">
        <f>IF(N262="základní",J262,0)</f>
        <v>0</v>
      </c>
      <c r="BF262" s="311">
        <f>IF(N262="snížená",J262,0)</f>
        <v>0</v>
      </c>
      <c r="BG262" s="311">
        <f>IF(N262="zákl. přenesená",J262,0)</f>
        <v>0</v>
      </c>
      <c r="BH262" s="311">
        <f>IF(N262="sníž. přenesená",J262,0)</f>
        <v>0</v>
      </c>
      <c r="BI262" s="311">
        <f>IF(N262="nulová",J262,0)</f>
        <v>0</v>
      </c>
      <c r="BJ262" s="109" t="s">
        <v>25</v>
      </c>
      <c r="BK262" s="311">
        <f>ROUND(I262*H262,2)</f>
        <v>0</v>
      </c>
      <c r="BL262" s="109" t="s">
        <v>341</v>
      </c>
      <c r="BM262" s="109" t="s">
        <v>907</v>
      </c>
    </row>
    <row r="263" spans="2:65" s="316" customFormat="1">
      <c r="B263" s="315"/>
      <c r="D263" s="317" t="s">
        <v>161</v>
      </c>
      <c r="E263" s="318" t="s">
        <v>5</v>
      </c>
      <c r="F263" s="319" t="s">
        <v>908</v>
      </c>
      <c r="H263" s="320">
        <v>2</v>
      </c>
      <c r="I263" s="10"/>
      <c r="L263" s="315"/>
      <c r="M263" s="321"/>
      <c r="N263" s="322"/>
      <c r="O263" s="322"/>
      <c r="P263" s="322"/>
      <c r="Q263" s="322"/>
      <c r="R263" s="322"/>
      <c r="S263" s="322"/>
      <c r="T263" s="323"/>
      <c r="AT263" s="324" t="s">
        <v>161</v>
      </c>
      <c r="AU263" s="324" t="s">
        <v>85</v>
      </c>
      <c r="AV263" s="316" t="s">
        <v>85</v>
      </c>
      <c r="AW263" s="316" t="s">
        <v>40</v>
      </c>
      <c r="AX263" s="316" t="s">
        <v>25</v>
      </c>
      <c r="AY263" s="324" t="s">
        <v>150</v>
      </c>
    </row>
    <row r="264" spans="2:65" s="137" customFormat="1" ht="22.5" customHeight="1">
      <c r="B264" s="130"/>
      <c r="C264" s="339" t="s">
        <v>471</v>
      </c>
      <c r="D264" s="339" t="s">
        <v>337</v>
      </c>
      <c r="E264" s="340" t="s">
        <v>909</v>
      </c>
      <c r="F264" s="341" t="s">
        <v>910</v>
      </c>
      <c r="G264" s="342" t="s">
        <v>401</v>
      </c>
      <c r="H264" s="343">
        <v>2</v>
      </c>
      <c r="I264" s="12"/>
      <c r="J264" s="344">
        <f>ROUND(I264*H264,2)</f>
        <v>0</v>
      </c>
      <c r="K264" s="341" t="s">
        <v>156</v>
      </c>
      <c r="L264" s="345"/>
      <c r="M264" s="346" t="s">
        <v>5</v>
      </c>
      <c r="N264" s="347" t="s">
        <v>48</v>
      </c>
      <c r="O264" s="131"/>
      <c r="P264" s="309">
        <f>O264*H264</f>
        <v>0</v>
      </c>
      <c r="Q264" s="309">
        <v>5.9000000000000003E-4</v>
      </c>
      <c r="R264" s="309">
        <f>Q264*H264</f>
        <v>1.1800000000000001E-3</v>
      </c>
      <c r="S264" s="309">
        <v>0</v>
      </c>
      <c r="T264" s="310">
        <f>S264*H264</f>
        <v>0</v>
      </c>
      <c r="AR264" s="109" t="s">
        <v>341</v>
      </c>
      <c r="AT264" s="109" t="s">
        <v>337</v>
      </c>
      <c r="AU264" s="109" t="s">
        <v>85</v>
      </c>
      <c r="AY264" s="109" t="s">
        <v>150</v>
      </c>
      <c r="BE264" s="311">
        <f>IF(N264="základní",J264,0)</f>
        <v>0</v>
      </c>
      <c r="BF264" s="311">
        <f>IF(N264="snížená",J264,0)</f>
        <v>0</v>
      </c>
      <c r="BG264" s="311">
        <f>IF(N264="zákl. přenesená",J264,0)</f>
        <v>0</v>
      </c>
      <c r="BH264" s="311">
        <f>IF(N264="sníž. přenesená",J264,0)</f>
        <v>0</v>
      </c>
      <c r="BI264" s="311">
        <f>IF(N264="nulová",J264,0)</f>
        <v>0</v>
      </c>
      <c r="BJ264" s="109" t="s">
        <v>25</v>
      </c>
      <c r="BK264" s="311">
        <f>ROUND(I264*H264,2)</f>
        <v>0</v>
      </c>
      <c r="BL264" s="109" t="s">
        <v>341</v>
      </c>
      <c r="BM264" s="109" t="s">
        <v>911</v>
      </c>
    </row>
    <row r="265" spans="2:65" s="316" customFormat="1">
      <c r="B265" s="315"/>
      <c r="D265" s="312" t="s">
        <v>161</v>
      </c>
      <c r="E265" s="324" t="s">
        <v>5</v>
      </c>
      <c r="F265" s="325" t="s">
        <v>908</v>
      </c>
      <c r="H265" s="326">
        <v>2</v>
      </c>
      <c r="I265" s="10"/>
      <c r="L265" s="315"/>
      <c r="M265" s="321"/>
      <c r="N265" s="322"/>
      <c r="O265" s="322"/>
      <c r="P265" s="322"/>
      <c r="Q265" s="322"/>
      <c r="R265" s="322"/>
      <c r="S265" s="322"/>
      <c r="T265" s="323"/>
      <c r="AT265" s="324" t="s">
        <v>161</v>
      </c>
      <c r="AU265" s="324" t="s">
        <v>85</v>
      </c>
      <c r="AV265" s="316" t="s">
        <v>85</v>
      </c>
      <c r="AW265" s="316" t="s">
        <v>40</v>
      </c>
      <c r="AX265" s="316" t="s">
        <v>25</v>
      </c>
      <c r="AY265" s="324" t="s">
        <v>150</v>
      </c>
    </row>
    <row r="266" spans="2:65" s="289" customFormat="1" ht="29.85" customHeight="1">
      <c r="B266" s="288"/>
      <c r="D266" s="299" t="s">
        <v>76</v>
      </c>
      <c r="E266" s="300" t="s">
        <v>230</v>
      </c>
      <c r="F266" s="300" t="s">
        <v>397</v>
      </c>
      <c r="I266" s="7"/>
      <c r="J266" s="301">
        <f>BK266</f>
        <v>0</v>
      </c>
      <c r="L266" s="288"/>
      <c r="M266" s="293"/>
      <c r="N266" s="294"/>
      <c r="O266" s="294"/>
      <c r="P266" s="295">
        <f>SUM(P267:P298)</f>
        <v>0</v>
      </c>
      <c r="Q266" s="294"/>
      <c r="R266" s="295">
        <f>SUM(R267:R298)</f>
        <v>0.18801000000000001</v>
      </c>
      <c r="S266" s="294"/>
      <c r="T266" s="296">
        <f>SUM(T267:T298)</f>
        <v>0</v>
      </c>
      <c r="AR266" s="290" t="s">
        <v>25</v>
      </c>
      <c r="AT266" s="297" t="s">
        <v>76</v>
      </c>
      <c r="AU266" s="297" t="s">
        <v>25</v>
      </c>
      <c r="AY266" s="290" t="s">
        <v>150</v>
      </c>
      <c r="BK266" s="298">
        <f>SUM(BK267:BK298)</f>
        <v>0</v>
      </c>
    </row>
    <row r="267" spans="2:65" s="137" customFormat="1" ht="31.5" customHeight="1">
      <c r="B267" s="130"/>
      <c r="C267" s="302" t="s">
        <v>477</v>
      </c>
      <c r="D267" s="302" t="s">
        <v>152</v>
      </c>
      <c r="E267" s="303" t="s">
        <v>912</v>
      </c>
      <c r="F267" s="93" t="s">
        <v>913</v>
      </c>
      <c r="G267" s="304" t="s">
        <v>401</v>
      </c>
      <c r="H267" s="305">
        <v>1</v>
      </c>
      <c r="I267" s="8"/>
      <c r="J267" s="306">
        <f>ROUND(I267*H267,2)</f>
        <v>0</v>
      </c>
      <c r="K267" s="93" t="s">
        <v>156</v>
      </c>
      <c r="L267" s="130"/>
      <c r="M267" s="307" t="s">
        <v>5</v>
      </c>
      <c r="N267" s="308" t="s">
        <v>48</v>
      </c>
      <c r="O267" s="131"/>
      <c r="P267" s="309">
        <f>O267*H267</f>
        <v>0</v>
      </c>
      <c r="Q267" s="309">
        <v>7.0200000000000002E-3</v>
      </c>
      <c r="R267" s="309">
        <f>Q267*H267</f>
        <v>7.0200000000000002E-3</v>
      </c>
      <c r="S267" s="309">
        <v>0</v>
      </c>
      <c r="T267" s="310">
        <f>S267*H267</f>
        <v>0</v>
      </c>
      <c r="AR267" s="109" t="s">
        <v>157</v>
      </c>
      <c r="AT267" s="109" t="s">
        <v>152</v>
      </c>
      <c r="AU267" s="109" t="s">
        <v>85</v>
      </c>
      <c r="AY267" s="109" t="s">
        <v>150</v>
      </c>
      <c r="BE267" s="311">
        <f>IF(N267="základní",J267,0)</f>
        <v>0</v>
      </c>
      <c r="BF267" s="311">
        <f>IF(N267="snížená",J267,0)</f>
        <v>0</v>
      </c>
      <c r="BG267" s="311">
        <f>IF(N267="zákl. přenesená",J267,0)</f>
        <v>0</v>
      </c>
      <c r="BH267" s="311">
        <f>IF(N267="sníž. přenesená",J267,0)</f>
        <v>0</v>
      </c>
      <c r="BI267" s="311">
        <f>IF(N267="nulová",J267,0)</f>
        <v>0</v>
      </c>
      <c r="BJ267" s="109" t="s">
        <v>25</v>
      </c>
      <c r="BK267" s="311">
        <f>ROUND(I267*H267,2)</f>
        <v>0</v>
      </c>
      <c r="BL267" s="109" t="s">
        <v>157</v>
      </c>
      <c r="BM267" s="109" t="s">
        <v>914</v>
      </c>
    </row>
    <row r="268" spans="2:65" s="137" customFormat="1" ht="48">
      <c r="B268" s="130"/>
      <c r="D268" s="312" t="s">
        <v>159</v>
      </c>
      <c r="F268" s="313" t="s">
        <v>915</v>
      </c>
      <c r="I268" s="9"/>
      <c r="L268" s="130"/>
      <c r="M268" s="314"/>
      <c r="N268" s="131"/>
      <c r="O268" s="131"/>
      <c r="P268" s="131"/>
      <c r="Q268" s="131"/>
      <c r="R268" s="131"/>
      <c r="S268" s="131"/>
      <c r="T268" s="179"/>
      <c r="AT268" s="109" t="s">
        <v>159</v>
      </c>
      <c r="AU268" s="109" t="s">
        <v>85</v>
      </c>
    </row>
    <row r="269" spans="2:65" s="316" customFormat="1">
      <c r="B269" s="315"/>
      <c r="D269" s="317" t="s">
        <v>161</v>
      </c>
      <c r="E269" s="318" t="s">
        <v>5</v>
      </c>
      <c r="F269" s="319" t="s">
        <v>916</v>
      </c>
      <c r="H269" s="320">
        <v>1</v>
      </c>
      <c r="I269" s="10"/>
      <c r="L269" s="315"/>
      <c r="M269" s="321"/>
      <c r="N269" s="322"/>
      <c r="O269" s="322"/>
      <c r="P269" s="322"/>
      <c r="Q269" s="322"/>
      <c r="R269" s="322"/>
      <c r="S269" s="322"/>
      <c r="T269" s="323"/>
      <c r="AT269" s="324" t="s">
        <v>161</v>
      </c>
      <c r="AU269" s="324" t="s">
        <v>85</v>
      </c>
      <c r="AV269" s="316" t="s">
        <v>85</v>
      </c>
      <c r="AW269" s="316" t="s">
        <v>40</v>
      </c>
      <c r="AX269" s="316" t="s">
        <v>25</v>
      </c>
      <c r="AY269" s="324" t="s">
        <v>150</v>
      </c>
    </row>
    <row r="270" spans="2:65" s="137" customFormat="1" ht="22.5" customHeight="1">
      <c r="B270" s="130"/>
      <c r="C270" s="339" t="s">
        <v>482</v>
      </c>
      <c r="D270" s="339" t="s">
        <v>337</v>
      </c>
      <c r="E270" s="340" t="s">
        <v>917</v>
      </c>
      <c r="F270" s="341" t="s">
        <v>918</v>
      </c>
      <c r="G270" s="342" t="s">
        <v>401</v>
      </c>
      <c r="H270" s="343">
        <v>1</v>
      </c>
      <c r="I270" s="12"/>
      <c r="J270" s="344">
        <f>ROUND(I270*H270,2)</f>
        <v>0</v>
      </c>
      <c r="K270" s="341" t="s">
        <v>156</v>
      </c>
      <c r="L270" s="345"/>
      <c r="M270" s="346" t="s">
        <v>5</v>
      </c>
      <c r="N270" s="347" t="s">
        <v>48</v>
      </c>
      <c r="O270" s="131"/>
      <c r="P270" s="309">
        <f>O270*H270</f>
        <v>0</v>
      </c>
      <c r="Q270" s="309">
        <v>6.5000000000000002E-2</v>
      </c>
      <c r="R270" s="309">
        <f>Q270*H270</f>
        <v>6.5000000000000002E-2</v>
      </c>
      <c r="S270" s="309">
        <v>0</v>
      </c>
      <c r="T270" s="310">
        <f>S270*H270</f>
        <v>0</v>
      </c>
      <c r="AR270" s="109" t="s">
        <v>341</v>
      </c>
      <c r="AT270" s="109" t="s">
        <v>337</v>
      </c>
      <c r="AU270" s="109" t="s">
        <v>85</v>
      </c>
      <c r="AY270" s="109" t="s">
        <v>150</v>
      </c>
      <c r="BE270" s="311">
        <f>IF(N270="základní",J270,0)</f>
        <v>0</v>
      </c>
      <c r="BF270" s="311">
        <f>IF(N270="snížená",J270,0)</f>
        <v>0</v>
      </c>
      <c r="BG270" s="311">
        <f>IF(N270="zákl. přenesená",J270,0)</f>
        <v>0</v>
      </c>
      <c r="BH270" s="311">
        <f>IF(N270="sníž. přenesená",J270,0)</f>
        <v>0</v>
      </c>
      <c r="BI270" s="311">
        <f>IF(N270="nulová",J270,0)</f>
        <v>0</v>
      </c>
      <c r="BJ270" s="109" t="s">
        <v>25</v>
      </c>
      <c r="BK270" s="311">
        <f>ROUND(I270*H270,2)</f>
        <v>0</v>
      </c>
      <c r="BL270" s="109" t="s">
        <v>341</v>
      </c>
      <c r="BM270" s="109" t="s">
        <v>919</v>
      </c>
    </row>
    <row r="271" spans="2:65" s="316" customFormat="1">
      <c r="B271" s="315"/>
      <c r="D271" s="317" t="s">
        <v>161</v>
      </c>
      <c r="E271" s="318" t="s">
        <v>5</v>
      </c>
      <c r="F271" s="319" t="s">
        <v>916</v>
      </c>
      <c r="H271" s="320">
        <v>1</v>
      </c>
      <c r="I271" s="10"/>
      <c r="L271" s="315"/>
      <c r="M271" s="321"/>
      <c r="N271" s="322"/>
      <c r="O271" s="322"/>
      <c r="P271" s="322"/>
      <c r="Q271" s="322"/>
      <c r="R271" s="322"/>
      <c r="S271" s="322"/>
      <c r="T271" s="323"/>
      <c r="AT271" s="324" t="s">
        <v>161</v>
      </c>
      <c r="AU271" s="324" t="s">
        <v>85</v>
      </c>
      <c r="AV271" s="316" t="s">
        <v>85</v>
      </c>
      <c r="AW271" s="316" t="s">
        <v>40</v>
      </c>
      <c r="AX271" s="316" t="s">
        <v>25</v>
      </c>
      <c r="AY271" s="324" t="s">
        <v>150</v>
      </c>
    </row>
    <row r="272" spans="2:65" s="137" customFormat="1" ht="22.5" customHeight="1">
      <c r="B272" s="130"/>
      <c r="C272" s="302" t="s">
        <v>488</v>
      </c>
      <c r="D272" s="302" t="s">
        <v>152</v>
      </c>
      <c r="E272" s="303" t="s">
        <v>920</v>
      </c>
      <c r="F272" s="93" t="s">
        <v>921</v>
      </c>
      <c r="G272" s="304" t="s">
        <v>401</v>
      </c>
      <c r="H272" s="305">
        <v>2</v>
      </c>
      <c r="I272" s="8"/>
      <c r="J272" s="306">
        <f>ROUND(I272*H272,2)</f>
        <v>0</v>
      </c>
      <c r="K272" s="93" t="s">
        <v>156</v>
      </c>
      <c r="L272" s="130"/>
      <c r="M272" s="307" t="s">
        <v>5</v>
      </c>
      <c r="N272" s="308" t="s">
        <v>48</v>
      </c>
      <c r="O272" s="131"/>
      <c r="P272" s="309">
        <f>O272*H272</f>
        <v>0</v>
      </c>
      <c r="Q272" s="309">
        <v>4.6800000000000001E-3</v>
      </c>
      <c r="R272" s="309">
        <f>Q272*H272</f>
        <v>9.3600000000000003E-3</v>
      </c>
      <c r="S272" s="309">
        <v>0</v>
      </c>
      <c r="T272" s="310">
        <f>S272*H272</f>
        <v>0</v>
      </c>
      <c r="AR272" s="109" t="s">
        <v>157</v>
      </c>
      <c r="AT272" s="109" t="s">
        <v>152</v>
      </c>
      <c r="AU272" s="109" t="s">
        <v>85</v>
      </c>
      <c r="AY272" s="109" t="s">
        <v>150</v>
      </c>
      <c r="BE272" s="311">
        <f>IF(N272="základní",J272,0)</f>
        <v>0</v>
      </c>
      <c r="BF272" s="311">
        <f>IF(N272="snížená",J272,0)</f>
        <v>0</v>
      </c>
      <c r="BG272" s="311">
        <f>IF(N272="zákl. přenesená",J272,0)</f>
        <v>0</v>
      </c>
      <c r="BH272" s="311">
        <f>IF(N272="sníž. přenesená",J272,0)</f>
        <v>0</v>
      </c>
      <c r="BI272" s="311">
        <f>IF(N272="nulová",J272,0)</f>
        <v>0</v>
      </c>
      <c r="BJ272" s="109" t="s">
        <v>25</v>
      </c>
      <c r="BK272" s="311">
        <f>ROUND(I272*H272,2)</f>
        <v>0</v>
      </c>
      <c r="BL272" s="109" t="s">
        <v>157</v>
      </c>
      <c r="BM272" s="109" t="s">
        <v>922</v>
      </c>
    </row>
    <row r="273" spans="2:65" s="137" customFormat="1" ht="36">
      <c r="B273" s="130"/>
      <c r="D273" s="312" t="s">
        <v>159</v>
      </c>
      <c r="F273" s="313" t="s">
        <v>923</v>
      </c>
      <c r="I273" s="9"/>
      <c r="L273" s="130"/>
      <c r="M273" s="314"/>
      <c r="N273" s="131"/>
      <c r="O273" s="131"/>
      <c r="P273" s="131"/>
      <c r="Q273" s="131"/>
      <c r="R273" s="131"/>
      <c r="S273" s="131"/>
      <c r="T273" s="179"/>
      <c r="AT273" s="109" t="s">
        <v>159</v>
      </c>
      <c r="AU273" s="109" t="s">
        <v>85</v>
      </c>
    </row>
    <row r="274" spans="2:65" s="316" customFormat="1">
      <c r="B274" s="315"/>
      <c r="D274" s="317" t="s">
        <v>161</v>
      </c>
      <c r="E274" s="318" t="s">
        <v>5</v>
      </c>
      <c r="F274" s="319" t="s">
        <v>924</v>
      </c>
      <c r="H274" s="320">
        <v>2</v>
      </c>
      <c r="I274" s="10"/>
      <c r="L274" s="315"/>
      <c r="M274" s="321"/>
      <c r="N274" s="322"/>
      <c r="O274" s="322"/>
      <c r="P274" s="322"/>
      <c r="Q274" s="322"/>
      <c r="R274" s="322"/>
      <c r="S274" s="322"/>
      <c r="T274" s="323"/>
      <c r="AT274" s="324" t="s">
        <v>161</v>
      </c>
      <c r="AU274" s="324" t="s">
        <v>85</v>
      </c>
      <c r="AV274" s="316" t="s">
        <v>85</v>
      </c>
      <c r="AW274" s="316" t="s">
        <v>40</v>
      </c>
      <c r="AX274" s="316" t="s">
        <v>25</v>
      </c>
      <c r="AY274" s="324" t="s">
        <v>150</v>
      </c>
    </row>
    <row r="275" spans="2:65" s="137" customFormat="1" ht="22.5" customHeight="1">
      <c r="B275" s="130"/>
      <c r="C275" s="339" t="s">
        <v>493</v>
      </c>
      <c r="D275" s="339" t="s">
        <v>337</v>
      </c>
      <c r="E275" s="340" t="s">
        <v>925</v>
      </c>
      <c r="F275" s="341" t="s">
        <v>926</v>
      </c>
      <c r="G275" s="342" t="s">
        <v>401</v>
      </c>
      <c r="H275" s="343">
        <v>2</v>
      </c>
      <c r="I275" s="12"/>
      <c r="J275" s="344">
        <f>ROUND(I275*H275,2)</f>
        <v>0</v>
      </c>
      <c r="K275" s="341" t="s">
        <v>156</v>
      </c>
      <c r="L275" s="345"/>
      <c r="M275" s="346" t="s">
        <v>5</v>
      </c>
      <c r="N275" s="347" t="s">
        <v>48</v>
      </c>
      <c r="O275" s="131"/>
      <c r="P275" s="309">
        <f>O275*H275</f>
        <v>0</v>
      </c>
      <c r="Q275" s="309">
        <v>3.8600000000000002E-2</v>
      </c>
      <c r="R275" s="309">
        <f>Q275*H275</f>
        <v>7.7200000000000005E-2</v>
      </c>
      <c r="S275" s="309">
        <v>0</v>
      </c>
      <c r="T275" s="310">
        <f>S275*H275</f>
        <v>0</v>
      </c>
      <c r="AR275" s="109" t="s">
        <v>341</v>
      </c>
      <c r="AT275" s="109" t="s">
        <v>337</v>
      </c>
      <c r="AU275" s="109" t="s">
        <v>85</v>
      </c>
      <c r="AY275" s="109" t="s">
        <v>150</v>
      </c>
      <c r="BE275" s="311">
        <f>IF(N275="základní",J275,0)</f>
        <v>0</v>
      </c>
      <c r="BF275" s="311">
        <f>IF(N275="snížená",J275,0)</f>
        <v>0</v>
      </c>
      <c r="BG275" s="311">
        <f>IF(N275="zákl. přenesená",J275,0)</f>
        <v>0</v>
      </c>
      <c r="BH275" s="311">
        <f>IF(N275="sníž. přenesená",J275,0)</f>
        <v>0</v>
      </c>
      <c r="BI275" s="311">
        <f>IF(N275="nulová",J275,0)</f>
        <v>0</v>
      </c>
      <c r="BJ275" s="109" t="s">
        <v>25</v>
      </c>
      <c r="BK275" s="311">
        <f>ROUND(I275*H275,2)</f>
        <v>0</v>
      </c>
      <c r="BL275" s="109" t="s">
        <v>341</v>
      </c>
      <c r="BM275" s="109" t="s">
        <v>927</v>
      </c>
    </row>
    <row r="276" spans="2:65" s="316" customFormat="1">
      <c r="B276" s="315"/>
      <c r="D276" s="317" t="s">
        <v>161</v>
      </c>
      <c r="E276" s="318" t="s">
        <v>5</v>
      </c>
      <c r="F276" s="319" t="s">
        <v>928</v>
      </c>
      <c r="H276" s="320">
        <v>2</v>
      </c>
      <c r="I276" s="10"/>
      <c r="L276" s="315"/>
      <c r="M276" s="321"/>
      <c r="N276" s="322"/>
      <c r="O276" s="322"/>
      <c r="P276" s="322"/>
      <c r="Q276" s="322"/>
      <c r="R276" s="322"/>
      <c r="S276" s="322"/>
      <c r="T276" s="323"/>
      <c r="AT276" s="324" t="s">
        <v>161</v>
      </c>
      <c r="AU276" s="324" t="s">
        <v>85</v>
      </c>
      <c r="AV276" s="316" t="s">
        <v>85</v>
      </c>
      <c r="AW276" s="316" t="s">
        <v>40</v>
      </c>
      <c r="AX276" s="316" t="s">
        <v>25</v>
      </c>
      <c r="AY276" s="324" t="s">
        <v>150</v>
      </c>
    </row>
    <row r="277" spans="2:65" s="137" customFormat="1" ht="31.5" customHeight="1">
      <c r="B277" s="130"/>
      <c r="C277" s="302" t="s">
        <v>498</v>
      </c>
      <c r="D277" s="302" t="s">
        <v>152</v>
      </c>
      <c r="E277" s="303" t="s">
        <v>929</v>
      </c>
      <c r="F277" s="93" t="s">
        <v>930</v>
      </c>
      <c r="G277" s="304" t="s">
        <v>401</v>
      </c>
      <c r="H277" s="305">
        <v>5</v>
      </c>
      <c r="I277" s="8"/>
      <c r="J277" s="306">
        <f>ROUND(I277*H277,2)</f>
        <v>0</v>
      </c>
      <c r="K277" s="93" t="s">
        <v>156</v>
      </c>
      <c r="L277" s="130"/>
      <c r="M277" s="307" t="s">
        <v>5</v>
      </c>
      <c r="N277" s="308" t="s">
        <v>48</v>
      </c>
      <c r="O277" s="131"/>
      <c r="P277" s="309">
        <f>O277*H277</f>
        <v>0</v>
      </c>
      <c r="Q277" s="309">
        <v>1.56E-3</v>
      </c>
      <c r="R277" s="309">
        <f>Q277*H277</f>
        <v>7.7999999999999996E-3</v>
      </c>
      <c r="S277" s="309">
        <v>0</v>
      </c>
      <c r="T277" s="310">
        <f>S277*H277</f>
        <v>0</v>
      </c>
      <c r="AR277" s="109" t="s">
        <v>157</v>
      </c>
      <c r="AT277" s="109" t="s">
        <v>152</v>
      </c>
      <c r="AU277" s="109" t="s">
        <v>85</v>
      </c>
      <c r="AY277" s="109" t="s">
        <v>150</v>
      </c>
      <c r="BE277" s="311">
        <f>IF(N277="základní",J277,0)</f>
        <v>0</v>
      </c>
      <c r="BF277" s="311">
        <f>IF(N277="snížená",J277,0)</f>
        <v>0</v>
      </c>
      <c r="BG277" s="311">
        <f>IF(N277="zákl. přenesená",J277,0)</f>
        <v>0</v>
      </c>
      <c r="BH277" s="311">
        <f>IF(N277="sníž. přenesená",J277,0)</f>
        <v>0</v>
      </c>
      <c r="BI277" s="311">
        <f>IF(N277="nulová",J277,0)</f>
        <v>0</v>
      </c>
      <c r="BJ277" s="109" t="s">
        <v>25</v>
      </c>
      <c r="BK277" s="311">
        <f>ROUND(I277*H277,2)</f>
        <v>0</v>
      </c>
      <c r="BL277" s="109" t="s">
        <v>157</v>
      </c>
      <c r="BM277" s="109" t="s">
        <v>931</v>
      </c>
    </row>
    <row r="278" spans="2:65" s="137" customFormat="1" ht="36">
      <c r="B278" s="130"/>
      <c r="D278" s="312" t="s">
        <v>159</v>
      </c>
      <c r="F278" s="313" t="s">
        <v>932</v>
      </c>
      <c r="I278" s="9"/>
      <c r="L278" s="130"/>
      <c r="M278" s="314"/>
      <c r="N278" s="131"/>
      <c r="O278" s="131"/>
      <c r="P278" s="131"/>
      <c r="Q278" s="131"/>
      <c r="R278" s="131"/>
      <c r="S278" s="131"/>
      <c r="T278" s="179"/>
      <c r="AT278" s="109" t="s">
        <v>159</v>
      </c>
      <c r="AU278" s="109" t="s">
        <v>85</v>
      </c>
    </row>
    <row r="279" spans="2:65" s="316" customFormat="1">
      <c r="B279" s="315"/>
      <c r="D279" s="317" t="s">
        <v>161</v>
      </c>
      <c r="E279" s="318" t="s">
        <v>5</v>
      </c>
      <c r="F279" s="319" t="s">
        <v>933</v>
      </c>
      <c r="H279" s="320">
        <v>5</v>
      </c>
      <c r="I279" s="10"/>
      <c r="L279" s="315"/>
      <c r="M279" s="321"/>
      <c r="N279" s="322"/>
      <c r="O279" s="322"/>
      <c r="P279" s="322"/>
      <c r="Q279" s="322"/>
      <c r="R279" s="322"/>
      <c r="S279" s="322"/>
      <c r="T279" s="323"/>
      <c r="AT279" s="324" t="s">
        <v>161</v>
      </c>
      <c r="AU279" s="324" t="s">
        <v>85</v>
      </c>
      <c r="AV279" s="316" t="s">
        <v>85</v>
      </c>
      <c r="AW279" s="316" t="s">
        <v>40</v>
      </c>
      <c r="AX279" s="316" t="s">
        <v>25</v>
      </c>
      <c r="AY279" s="324" t="s">
        <v>150</v>
      </c>
    </row>
    <row r="280" spans="2:65" s="137" customFormat="1" ht="22.5" customHeight="1">
      <c r="B280" s="130"/>
      <c r="C280" s="302" t="s">
        <v>502</v>
      </c>
      <c r="D280" s="302" t="s">
        <v>152</v>
      </c>
      <c r="E280" s="303" t="s">
        <v>934</v>
      </c>
      <c r="F280" s="93" t="s">
        <v>935</v>
      </c>
      <c r="G280" s="304" t="s">
        <v>936</v>
      </c>
      <c r="H280" s="305">
        <v>1</v>
      </c>
      <c r="I280" s="8"/>
      <c r="J280" s="306">
        <f>ROUND(I280*H280,2)</f>
        <v>0</v>
      </c>
      <c r="K280" s="93" t="s">
        <v>5</v>
      </c>
      <c r="L280" s="130"/>
      <c r="M280" s="307" t="s">
        <v>5</v>
      </c>
      <c r="N280" s="308" t="s">
        <v>48</v>
      </c>
      <c r="O280" s="131"/>
      <c r="P280" s="309">
        <f>O280*H280</f>
        <v>0</v>
      </c>
      <c r="Q280" s="309">
        <v>0</v>
      </c>
      <c r="R280" s="309">
        <f>Q280*H280</f>
        <v>0</v>
      </c>
      <c r="S280" s="309">
        <v>0</v>
      </c>
      <c r="T280" s="310">
        <f>S280*H280</f>
        <v>0</v>
      </c>
      <c r="AR280" s="109" t="s">
        <v>157</v>
      </c>
      <c r="AT280" s="109" t="s">
        <v>152</v>
      </c>
      <c r="AU280" s="109" t="s">
        <v>85</v>
      </c>
      <c r="AY280" s="109" t="s">
        <v>150</v>
      </c>
      <c r="BE280" s="311">
        <f>IF(N280="základní",J280,0)</f>
        <v>0</v>
      </c>
      <c r="BF280" s="311">
        <f>IF(N280="snížená",J280,0)</f>
        <v>0</v>
      </c>
      <c r="BG280" s="311">
        <f>IF(N280="zákl. přenesená",J280,0)</f>
        <v>0</v>
      </c>
      <c r="BH280" s="311">
        <f>IF(N280="sníž. přenesená",J280,0)</f>
        <v>0</v>
      </c>
      <c r="BI280" s="311">
        <f>IF(N280="nulová",J280,0)</f>
        <v>0</v>
      </c>
      <c r="BJ280" s="109" t="s">
        <v>25</v>
      </c>
      <c r="BK280" s="311">
        <f>ROUND(I280*H280,2)</f>
        <v>0</v>
      </c>
      <c r="BL280" s="109" t="s">
        <v>157</v>
      </c>
      <c r="BM280" s="109" t="s">
        <v>937</v>
      </c>
    </row>
    <row r="281" spans="2:65" s="316" customFormat="1">
      <c r="B281" s="315"/>
      <c r="D281" s="317" t="s">
        <v>161</v>
      </c>
      <c r="E281" s="318" t="s">
        <v>5</v>
      </c>
      <c r="F281" s="319" t="s">
        <v>820</v>
      </c>
      <c r="H281" s="320">
        <v>1</v>
      </c>
      <c r="I281" s="10"/>
      <c r="L281" s="315"/>
      <c r="M281" s="321"/>
      <c r="N281" s="322"/>
      <c r="O281" s="322"/>
      <c r="P281" s="322"/>
      <c r="Q281" s="322"/>
      <c r="R281" s="322"/>
      <c r="S281" s="322"/>
      <c r="T281" s="323"/>
      <c r="AT281" s="324" t="s">
        <v>161</v>
      </c>
      <c r="AU281" s="324" t="s">
        <v>85</v>
      </c>
      <c r="AV281" s="316" t="s">
        <v>85</v>
      </c>
      <c r="AW281" s="316" t="s">
        <v>40</v>
      </c>
      <c r="AX281" s="316" t="s">
        <v>25</v>
      </c>
      <c r="AY281" s="324" t="s">
        <v>150</v>
      </c>
    </row>
    <row r="282" spans="2:65" s="137" customFormat="1" ht="22.5" customHeight="1">
      <c r="B282" s="130"/>
      <c r="C282" s="302" t="s">
        <v>506</v>
      </c>
      <c r="D282" s="302" t="s">
        <v>152</v>
      </c>
      <c r="E282" s="303" t="s">
        <v>938</v>
      </c>
      <c r="F282" s="93" t="s">
        <v>939</v>
      </c>
      <c r="G282" s="304" t="s">
        <v>936</v>
      </c>
      <c r="H282" s="305">
        <v>1</v>
      </c>
      <c r="I282" s="8"/>
      <c r="J282" s="306">
        <f>ROUND(I282*H282,2)</f>
        <v>0</v>
      </c>
      <c r="K282" s="93" t="s">
        <v>5</v>
      </c>
      <c r="L282" s="130"/>
      <c r="M282" s="307" t="s">
        <v>5</v>
      </c>
      <c r="N282" s="308" t="s">
        <v>48</v>
      </c>
      <c r="O282" s="131"/>
      <c r="P282" s="309">
        <f>O282*H282</f>
        <v>0</v>
      </c>
      <c r="Q282" s="309">
        <v>0</v>
      </c>
      <c r="R282" s="309">
        <f>Q282*H282</f>
        <v>0</v>
      </c>
      <c r="S282" s="309">
        <v>0</v>
      </c>
      <c r="T282" s="310">
        <f>S282*H282</f>
        <v>0</v>
      </c>
      <c r="AR282" s="109" t="s">
        <v>157</v>
      </c>
      <c r="AT282" s="109" t="s">
        <v>152</v>
      </c>
      <c r="AU282" s="109" t="s">
        <v>85</v>
      </c>
      <c r="AY282" s="109" t="s">
        <v>150</v>
      </c>
      <c r="BE282" s="311">
        <f>IF(N282="základní",J282,0)</f>
        <v>0</v>
      </c>
      <c r="BF282" s="311">
        <f>IF(N282="snížená",J282,0)</f>
        <v>0</v>
      </c>
      <c r="BG282" s="311">
        <f>IF(N282="zákl. přenesená",J282,0)</f>
        <v>0</v>
      </c>
      <c r="BH282" s="311">
        <f>IF(N282="sníž. přenesená",J282,0)</f>
        <v>0</v>
      </c>
      <c r="BI282" s="311">
        <f>IF(N282="nulová",J282,0)</f>
        <v>0</v>
      </c>
      <c r="BJ282" s="109" t="s">
        <v>25</v>
      </c>
      <c r="BK282" s="311">
        <f>ROUND(I282*H282,2)</f>
        <v>0</v>
      </c>
      <c r="BL282" s="109" t="s">
        <v>157</v>
      </c>
      <c r="BM282" s="109" t="s">
        <v>940</v>
      </c>
    </row>
    <row r="283" spans="2:65" s="316" customFormat="1">
      <c r="B283" s="315"/>
      <c r="D283" s="317" t="s">
        <v>161</v>
      </c>
      <c r="E283" s="318" t="s">
        <v>5</v>
      </c>
      <c r="F283" s="319" t="s">
        <v>820</v>
      </c>
      <c r="H283" s="320">
        <v>1</v>
      </c>
      <c r="I283" s="10"/>
      <c r="L283" s="315"/>
      <c r="M283" s="321"/>
      <c r="N283" s="322"/>
      <c r="O283" s="322"/>
      <c r="P283" s="322"/>
      <c r="Q283" s="322"/>
      <c r="R283" s="322"/>
      <c r="S283" s="322"/>
      <c r="T283" s="323"/>
      <c r="AT283" s="324" t="s">
        <v>161</v>
      </c>
      <c r="AU283" s="324" t="s">
        <v>85</v>
      </c>
      <c r="AV283" s="316" t="s">
        <v>85</v>
      </c>
      <c r="AW283" s="316" t="s">
        <v>40</v>
      </c>
      <c r="AX283" s="316" t="s">
        <v>25</v>
      </c>
      <c r="AY283" s="324" t="s">
        <v>150</v>
      </c>
    </row>
    <row r="284" spans="2:65" s="137" customFormat="1" ht="31.5" customHeight="1">
      <c r="B284" s="130"/>
      <c r="C284" s="302" t="s">
        <v>510</v>
      </c>
      <c r="D284" s="302" t="s">
        <v>152</v>
      </c>
      <c r="E284" s="303" t="s">
        <v>941</v>
      </c>
      <c r="F284" s="93" t="s">
        <v>942</v>
      </c>
      <c r="G284" s="304" t="s">
        <v>401</v>
      </c>
      <c r="H284" s="305">
        <v>1</v>
      </c>
      <c r="I284" s="8"/>
      <c r="J284" s="306">
        <f>ROUND(I284*H284,2)</f>
        <v>0</v>
      </c>
      <c r="K284" s="93" t="s">
        <v>5</v>
      </c>
      <c r="L284" s="130"/>
      <c r="M284" s="307" t="s">
        <v>5</v>
      </c>
      <c r="N284" s="308" t="s">
        <v>48</v>
      </c>
      <c r="O284" s="131"/>
      <c r="P284" s="309">
        <f>O284*H284</f>
        <v>0</v>
      </c>
      <c r="Q284" s="309">
        <v>0</v>
      </c>
      <c r="R284" s="309">
        <f>Q284*H284</f>
        <v>0</v>
      </c>
      <c r="S284" s="309">
        <v>0</v>
      </c>
      <c r="T284" s="310">
        <f>S284*H284</f>
        <v>0</v>
      </c>
      <c r="AR284" s="109" t="s">
        <v>157</v>
      </c>
      <c r="AT284" s="109" t="s">
        <v>152</v>
      </c>
      <c r="AU284" s="109" t="s">
        <v>85</v>
      </c>
      <c r="AY284" s="109" t="s">
        <v>150</v>
      </c>
      <c r="BE284" s="311">
        <f>IF(N284="základní",J284,0)</f>
        <v>0</v>
      </c>
      <c r="BF284" s="311">
        <f>IF(N284="snížená",J284,0)</f>
        <v>0</v>
      </c>
      <c r="BG284" s="311">
        <f>IF(N284="zákl. přenesená",J284,0)</f>
        <v>0</v>
      </c>
      <c r="BH284" s="311">
        <f>IF(N284="sníž. přenesená",J284,0)</f>
        <v>0</v>
      </c>
      <c r="BI284" s="311">
        <f>IF(N284="nulová",J284,0)</f>
        <v>0</v>
      </c>
      <c r="BJ284" s="109" t="s">
        <v>25</v>
      </c>
      <c r="BK284" s="311">
        <f>ROUND(I284*H284,2)</f>
        <v>0</v>
      </c>
      <c r="BL284" s="109" t="s">
        <v>157</v>
      </c>
      <c r="BM284" s="109" t="s">
        <v>943</v>
      </c>
    </row>
    <row r="285" spans="2:65" s="316" customFormat="1">
      <c r="B285" s="315"/>
      <c r="D285" s="317" t="s">
        <v>161</v>
      </c>
      <c r="E285" s="318" t="s">
        <v>5</v>
      </c>
      <c r="F285" s="319" t="s">
        <v>820</v>
      </c>
      <c r="H285" s="320">
        <v>1</v>
      </c>
      <c r="I285" s="10"/>
      <c r="L285" s="315"/>
      <c r="M285" s="321"/>
      <c r="N285" s="322"/>
      <c r="O285" s="322"/>
      <c r="P285" s="322"/>
      <c r="Q285" s="322"/>
      <c r="R285" s="322"/>
      <c r="S285" s="322"/>
      <c r="T285" s="323"/>
      <c r="AT285" s="324" t="s">
        <v>161</v>
      </c>
      <c r="AU285" s="324" t="s">
        <v>85</v>
      </c>
      <c r="AV285" s="316" t="s">
        <v>85</v>
      </c>
      <c r="AW285" s="316" t="s">
        <v>40</v>
      </c>
      <c r="AX285" s="316" t="s">
        <v>25</v>
      </c>
      <c r="AY285" s="324" t="s">
        <v>150</v>
      </c>
    </row>
    <row r="286" spans="2:65" s="137" customFormat="1" ht="31.5" customHeight="1">
      <c r="B286" s="130"/>
      <c r="C286" s="302" t="s">
        <v>514</v>
      </c>
      <c r="D286" s="302" t="s">
        <v>152</v>
      </c>
      <c r="E286" s="303" t="s">
        <v>944</v>
      </c>
      <c r="F286" s="93" t="s">
        <v>945</v>
      </c>
      <c r="G286" s="304" t="s">
        <v>401</v>
      </c>
      <c r="H286" s="305">
        <v>1</v>
      </c>
      <c r="I286" s="8"/>
      <c r="J286" s="306">
        <f>ROUND(I286*H286,2)</f>
        <v>0</v>
      </c>
      <c r="K286" s="93" t="s">
        <v>5</v>
      </c>
      <c r="L286" s="130"/>
      <c r="M286" s="307" t="s">
        <v>5</v>
      </c>
      <c r="N286" s="308" t="s">
        <v>48</v>
      </c>
      <c r="O286" s="131"/>
      <c r="P286" s="309">
        <f>O286*H286</f>
        <v>0</v>
      </c>
      <c r="Q286" s="309">
        <v>0</v>
      </c>
      <c r="R286" s="309">
        <f>Q286*H286</f>
        <v>0</v>
      </c>
      <c r="S286" s="309">
        <v>0</v>
      </c>
      <c r="T286" s="310">
        <f>S286*H286</f>
        <v>0</v>
      </c>
      <c r="AR286" s="109" t="s">
        <v>157</v>
      </c>
      <c r="AT286" s="109" t="s">
        <v>152</v>
      </c>
      <c r="AU286" s="109" t="s">
        <v>85</v>
      </c>
      <c r="AY286" s="109" t="s">
        <v>150</v>
      </c>
      <c r="BE286" s="311">
        <f>IF(N286="základní",J286,0)</f>
        <v>0</v>
      </c>
      <c r="BF286" s="311">
        <f>IF(N286="snížená",J286,0)</f>
        <v>0</v>
      </c>
      <c r="BG286" s="311">
        <f>IF(N286="zákl. přenesená",J286,0)</f>
        <v>0</v>
      </c>
      <c r="BH286" s="311">
        <f>IF(N286="sníž. přenesená",J286,0)</f>
        <v>0</v>
      </c>
      <c r="BI286" s="311">
        <f>IF(N286="nulová",J286,0)</f>
        <v>0</v>
      </c>
      <c r="BJ286" s="109" t="s">
        <v>25</v>
      </c>
      <c r="BK286" s="311">
        <f>ROUND(I286*H286,2)</f>
        <v>0</v>
      </c>
      <c r="BL286" s="109" t="s">
        <v>157</v>
      </c>
      <c r="BM286" s="109" t="s">
        <v>946</v>
      </c>
    </row>
    <row r="287" spans="2:65" s="316" customFormat="1">
      <c r="B287" s="315"/>
      <c r="D287" s="317" t="s">
        <v>161</v>
      </c>
      <c r="E287" s="318" t="s">
        <v>5</v>
      </c>
      <c r="F287" s="319" t="s">
        <v>820</v>
      </c>
      <c r="H287" s="320">
        <v>1</v>
      </c>
      <c r="I287" s="10"/>
      <c r="L287" s="315"/>
      <c r="M287" s="321"/>
      <c r="N287" s="322"/>
      <c r="O287" s="322"/>
      <c r="P287" s="322"/>
      <c r="Q287" s="322"/>
      <c r="R287" s="322"/>
      <c r="S287" s="322"/>
      <c r="T287" s="323"/>
      <c r="AT287" s="324" t="s">
        <v>161</v>
      </c>
      <c r="AU287" s="324" t="s">
        <v>85</v>
      </c>
      <c r="AV287" s="316" t="s">
        <v>85</v>
      </c>
      <c r="AW287" s="316" t="s">
        <v>40</v>
      </c>
      <c r="AX287" s="316" t="s">
        <v>25</v>
      </c>
      <c r="AY287" s="324" t="s">
        <v>150</v>
      </c>
    </row>
    <row r="288" spans="2:65" s="137" customFormat="1" ht="31.5" customHeight="1">
      <c r="B288" s="130"/>
      <c r="C288" s="302" t="s">
        <v>518</v>
      </c>
      <c r="D288" s="302" t="s">
        <v>152</v>
      </c>
      <c r="E288" s="303" t="s">
        <v>947</v>
      </c>
      <c r="F288" s="93" t="s">
        <v>948</v>
      </c>
      <c r="G288" s="304" t="s">
        <v>401</v>
      </c>
      <c r="H288" s="305">
        <v>1</v>
      </c>
      <c r="I288" s="8"/>
      <c r="J288" s="306">
        <f>ROUND(I288*H288,2)</f>
        <v>0</v>
      </c>
      <c r="K288" s="93" t="s">
        <v>5</v>
      </c>
      <c r="L288" s="130"/>
      <c r="M288" s="307" t="s">
        <v>5</v>
      </c>
      <c r="N288" s="308" t="s">
        <v>48</v>
      </c>
      <c r="O288" s="131"/>
      <c r="P288" s="309">
        <f>O288*H288</f>
        <v>0</v>
      </c>
      <c r="Q288" s="309">
        <v>0</v>
      </c>
      <c r="R288" s="309">
        <f>Q288*H288</f>
        <v>0</v>
      </c>
      <c r="S288" s="309">
        <v>0</v>
      </c>
      <c r="T288" s="310">
        <f>S288*H288</f>
        <v>0</v>
      </c>
      <c r="AR288" s="109" t="s">
        <v>157</v>
      </c>
      <c r="AT288" s="109" t="s">
        <v>152</v>
      </c>
      <c r="AU288" s="109" t="s">
        <v>85</v>
      </c>
      <c r="AY288" s="109" t="s">
        <v>150</v>
      </c>
      <c r="BE288" s="311">
        <f>IF(N288="základní",J288,0)</f>
        <v>0</v>
      </c>
      <c r="BF288" s="311">
        <f>IF(N288="snížená",J288,0)</f>
        <v>0</v>
      </c>
      <c r="BG288" s="311">
        <f>IF(N288="zákl. přenesená",J288,0)</f>
        <v>0</v>
      </c>
      <c r="BH288" s="311">
        <f>IF(N288="sníž. přenesená",J288,0)</f>
        <v>0</v>
      </c>
      <c r="BI288" s="311">
        <f>IF(N288="nulová",J288,0)</f>
        <v>0</v>
      </c>
      <c r="BJ288" s="109" t="s">
        <v>25</v>
      </c>
      <c r="BK288" s="311">
        <f>ROUND(I288*H288,2)</f>
        <v>0</v>
      </c>
      <c r="BL288" s="109" t="s">
        <v>157</v>
      </c>
      <c r="BM288" s="109" t="s">
        <v>949</v>
      </c>
    </row>
    <row r="289" spans="2:65" s="316" customFormat="1">
      <c r="B289" s="315"/>
      <c r="D289" s="317" t="s">
        <v>161</v>
      </c>
      <c r="E289" s="318" t="s">
        <v>5</v>
      </c>
      <c r="F289" s="319" t="s">
        <v>820</v>
      </c>
      <c r="H289" s="320">
        <v>1</v>
      </c>
      <c r="I289" s="10"/>
      <c r="L289" s="315"/>
      <c r="M289" s="321"/>
      <c r="N289" s="322"/>
      <c r="O289" s="322"/>
      <c r="P289" s="322"/>
      <c r="Q289" s="322"/>
      <c r="R289" s="322"/>
      <c r="S289" s="322"/>
      <c r="T289" s="323"/>
      <c r="AT289" s="324" t="s">
        <v>161</v>
      </c>
      <c r="AU289" s="324" t="s">
        <v>85</v>
      </c>
      <c r="AV289" s="316" t="s">
        <v>85</v>
      </c>
      <c r="AW289" s="316" t="s">
        <v>40</v>
      </c>
      <c r="AX289" s="316" t="s">
        <v>25</v>
      </c>
      <c r="AY289" s="324" t="s">
        <v>150</v>
      </c>
    </row>
    <row r="290" spans="2:65" s="137" customFormat="1" ht="22.5" customHeight="1">
      <c r="B290" s="130"/>
      <c r="C290" s="302" t="s">
        <v>522</v>
      </c>
      <c r="D290" s="302" t="s">
        <v>152</v>
      </c>
      <c r="E290" s="303" t="s">
        <v>950</v>
      </c>
      <c r="F290" s="93" t="s">
        <v>951</v>
      </c>
      <c r="G290" s="304" t="s">
        <v>401</v>
      </c>
      <c r="H290" s="305">
        <v>6</v>
      </c>
      <c r="I290" s="8"/>
      <c r="J290" s="306">
        <f>ROUND(I290*H290,2)</f>
        <v>0</v>
      </c>
      <c r="K290" s="93" t="s">
        <v>5</v>
      </c>
      <c r="L290" s="130"/>
      <c r="M290" s="307" t="s">
        <v>5</v>
      </c>
      <c r="N290" s="308" t="s">
        <v>48</v>
      </c>
      <c r="O290" s="131"/>
      <c r="P290" s="309">
        <f>O290*H290</f>
        <v>0</v>
      </c>
      <c r="Q290" s="309">
        <v>0</v>
      </c>
      <c r="R290" s="309">
        <f>Q290*H290</f>
        <v>0</v>
      </c>
      <c r="S290" s="309">
        <v>0</v>
      </c>
      <c r="T290" s="310">
        <f>S290*H290</f>
        <v>0</v>
      </c>
      <c r="AR290" s="109" t="s">
        <v>157</v>
      </c>
      <c r="AT290" s="109" t="s">
        <v>152</v>
      </c>
      <c r="AU290" s="109" t="s">
        <v>85</v>
      </c>
      <c r="AY290" s="109" t="s">
        <v>150</v>
      </c>
      <c r="BE290" s="311">
        <f>IF(N290="základní",J290,0)</f>
        <v>0</v>
      </c>
      <c r="BF290" s="311">
        <f>IF(N290="snížená",J290,0)</f>
        <v>0</v>
      </c>
      <c r="BG290" s="311">
        <f>IF(N290="zákl. přenesená",J290,0)</f>
        <v>0</v>
      </c>
      <c r="BH290" s="311">
        <f>IF(N290="sníž. přenesená",J290,0)</f>
        <v>0</v>
      </c>
      <c r="BI290" s="311">
        <f>IF(N290="nulová",J290,0)</f>
        <v>0</v>
      </c>
      <c r="BJ290" s="109" t="s">
        <v>25</v>
      </c>
      <c r="BK290" s="311">
        <f>ROUND(I290*H290,2)</f>
        <v>0</v>
      </c>
      <c r="BL290" s="109" t="s">
        <v>157</v>
      </c>
      <c r="BM290" s="109" t="s">
        <v>952</v>
      </c>
    </row>
    <row r="291" spans="2:65" s="316" customFormat="1">
      <c r="B291" s="315"/>
      <c r="D291" s="317" t="s">
        <v>161</v>
      </c>
      <c r="E291" s="318" t="s">
        <v>5</v>
      </c>
      <c r="F291" s="319" t="s">
        <v>953</v>
      </c>
      <c r="H291" s="320">
        <v>6</v>
      </c>
      <c r="I291" s="10"/>
      <c r="L291" s="315"/>
      <c r="M291" s="321"/>
      <c r="N291" s="322"/>
      <c r="O291" s="322"/>
      <c r="P291" s="322"/>
      <c r="Q291" s="322"/>
      <c r="R291" s="322"/>
      <c r="S291" s="322"/>
      <c r="T291" s="323"/>
      <c r="AT291" s="324" t="s">
        <v>161</v>
      </c>
      <c r="AU291" s="324" t="s">
        <v>85</v>
      </c>
      <c r="AV291" s="316" t="s">
        <v>85</v>
      </c>
      <c r="AW291" s="316" t="s">
        <v>40</v>
      </c>
      <c r="AX291" s="316" t="s">
        <v>25</v>
      </c>
      <c r="AY291" s="324" t="s">
        <v>150</v>
      </c>
    </row>
    <row r="292" spans="2:65" s="137" customFormat="1" ht="31.5" customHeight="1">
      <c r="B292" s="130"/>
      <c r="C292" s="302" t="s">
        <v>526</v>
      </c>
      <c r="D292" s="302" t="s">
        <v>152</v>
      </c>
      <c r="E292" s="303" t="s">
        <v>954</v>
      </c>
      <c r="F292" s="93" t="s">
        <v>955</v>
      </c>
      <c r="G292" s="304" t="s">
        <v>401</v>
      </c>
      <c r="H292" s="305">
        <v>1</v>
      </c>
      <c r="I292" s="8"/>
      <c r="J292" s="306">
        <f>ROUND(I292*H292,2)</f>
        <v>0</v>
      </c>
      <c r="K292" s="93" t="s">
        <v>156</v>
      </c>
      <c r="L292" s="130"/>
      <c r="M292" s="307" t="s">
        <v>5</v>
      </c>
      <c r="N292" s="308" t="s">
        <v>48</v>
      </c>
      <c r="O292" s="131"/>
      <c r="P292" s="309">
        <f>O292*H292</f>
        <v>0</v>
      </c>
      <c r="Q292" s="309">
        <v>1.239E-2</v>
      </c>
      <c r="R292" s="309">
        <f>Q292*H292</f>
        <v>1.239E-2</v>
      </c>
      <c r="S292" s="309">
        <v>0</v>
      </c>
      <c r="T292" s="310">
        <f>S292*H292</f>
        <v>0</v>
      </c>
      <c r="AR292" s="109" t="s">
        <v>157</v>
      </c>
      <c r="AT292" s="109" t="s">
        <v>152</v>
      </c>
      <c r="AU292" s="109" t="s">
        <v>85</v>
      </c>
      <c r="AY292" s="109" t="s">
        <v>150</v>
      </c>
      <c r="BE292" s="311">
        <f>IF(N292="základní",J292,0)</f>
        <v>0</v>
      </c>
      <c r="BF292" s="311">
        <f>IF(N292="snížená",J292,0)</f>
        <v>0</v>
      </c>
      <c r="BG292" s="311">
        <f>IF(N292="zákl. přenesená",J292,0)</f>
        <v>0</v>
      </c>
      <c r="BH292" s="311">
        <f>IF(N292="sníž. přenesená",J292,0)</f>
        <v>0</v>
      </c>
      <c r="BI292" s="311">
        <f>IF(N292="nulová",J292,0)</f>
        <v>0</v>
      </c>
      <c r="BJ292" s="109" t="s">
        <v>25</v>
      </c>
      <c r="BK292" s="311">
        <f>ROUND(I292*H292,2)</f>
        <v>0</v>
      </c>
      <c r="BL292" s="109" t="s">
        <v>157</v>
      </c>
      <c r="BM292" s="109" t="s">
        <v>956</v>
      </c>
    </row>
    <row r="293" spans="2:65" s="137" customFormat="1" ht="36">
      <c r="B293" s="130"/>
      <c r="D293" s="312" t="s">
        <v>159</v>
      </c>
      <c r="F293" s="313" t="s">
        <v>932</v>
      </c>
      <c r="I293" s="9"/>
      <c r="L293" s="130"/>
      <c r="M293" s="314"/>
      <c r="N293" s="131"/>
      <c r="O293" s="131"/>
      <c r="P293" s="131"/>
      <c r="Q293" s="131"/>
      <c r="R293" s="131"/>
      <c r="S293" s="131"/>
      <c r="T293" s="179"/>
      <c r="AT293" s="109" t="s">
        <v>159</v>
      </c>
      <c r="AU293" s="109" t="s">
        <v>85</v>
      </c>
    </row>
    <row r="294" spans="2:65" s="316" customFormat="1">
      <c r="B294" s="315"/>
      <c r="D294" s="317" t="s">
        <v>161</v>
      </c>
      <c r="E294" s="318" t="s">
        <v>5</v>
      </c>
      <c r="F294" s="319" t="s">
        <v>916</v>
      </c>
      <c r="H294" s="320">
        <v>1</v>
      </c>
      <c r="I294" s="10"/>
      <c r="L294" s="315"/>
      <c r="M294" s="321"/>
      <c r="N294" s="322"/>
      <c r="O294" s="322"/>
      <c r="P294" s="322"/>
      <c r="Q294" s="322"/>
      <c r="R294" s="322"/>
      <c r="S294" s="322"/>
      <c r="T294" s="323"/>
      <c r="AT294" s="324" t="s">
        <v>161</v>
      </c>
      <c r="AU294" s="324" t="s">
        <v>85</v>
      </c>
      <c r="AV294" s="316" t="s">
        <v>85</v>
      </c>
      <c r="AW294" s="316" t="s">
        <v>40</v>
      </c>
      <c r="AX294" s="316" t="s">
        <v>25</v>
      </c>
      <c r="AY294" s="324" t="s">
        <v>150</v>
      </c>
    </row>
    <row r="295" spans="2:65" s="137" customFormat="1" ht="22.5" customHeight="1">
      <c r="B295" s="130"/>
      <c r="C295" s="302" t="s">
        <v>530</v>
      </c>
      <c r="D295" s="302" t="s">
        <v>152</v>
      </c>
      <c r="E295" s="303" t="s">
        <v>606</v>
      </c>
      <c r="F295" s="93" t="s">
        <v>607</v>
      </c>
      <c r="G295" s="304" t="s">
        <v>169</v>
      </c>
      <c r="H295" s="305">
        <v>0.7</v>
      </c>
      <c r="I295" s="8"/>
      <c r="J295" s="306">
        <f>ROUND(I295*H295,2)</f>
        <v>0</v>
      </c>
      <c r="K295" s="93" t="s">
        <v>156</v>
      </c>
      <c r="L295" s="130"/>
      <c r="M295" s="307" t="s">
        <v>5</v>
      </c>
      <c r="N295" s="308" t="s">
        <v>48</v>
      </c>
      <c r="O295" s="131"/>
      <c r="P295" s="309">
        <f>O295*H295</f>
        <v>0</v>
      </c>
      <c r="Q295" s="309">
        <v>4.6999999999999999E-4</v>
      </c>
      <c r="R295" s="309">
        <f>Q295*H295</f>
        <v>3.2899999999999997E-4</v>
      </c>
      <c r="S295" s="309">
        <v>0</v>
      </c>
      <c r="T295" s="310">
        <f>S295*H295</f>
        <v>0</v>
      </c>
      <c r="AR295" s="109" t="s">
        <v>157</v>
      </c>
      <c r="AT295" s="109" t="s">
        <v>152</v>
      </c>
      <c r="AU295" s="109" t="s">
        <v>85</v>
      </c>
      <c r="AY295" s="109" t="s">
        <v>150</v>
      </c>
      <c r="BE295" s="311">
        <f>IF(N295="základní",J295,0)</f>
        <v>0</v>
      </c>
      <c r="BF295" s="311">
        <f>IF(N295="snížená",J295,0)</f>
        <v>0</v>
      </c>
      <c r="BG295" s="311">
        <f>IF(N295="zákl. přenesená",J295,0)</f>
        <v>0</v>
      </c>
      <c r="BH295" s="311">
        <f>IF(N295="sníž. přenesená",J295,0)</f>
        <v>0</v>
      </c>
      <c r="BI295" s="311">
        <f>IF(N295="nulová",J295,0)</f>
        <v>0</v>
      </c>
      <c r="BJ295" s="109" t="s">
        <v>25</v>
      </c>
      <c r="BK295" s="311">
        <f>ROUND(I295*H295,2)</f>
        <v>0</v>
      </c>
      <c r="BL295" s="109" t="s">
        <v>157</v>
      </c>
      <c r="BM295" s="109" t="s">
        <v>957</v>
      </c>
    </row>
    <row r="296" spans="2:65" s="316" customFormat="1">
      <c r="B296" s="315"/>
      <c r="D296" s="317" t="s">
        <v>161</v>
      </c>
      <c r="E296" s="318" t="s">
        <v>5</v>
      </c>
      <c r="F296" s="319" t="s">
        <v>958</v>
      </c>
      <c r="H296" s="320">
        <v>0.7</v>
      </c>
      <c r="I296" s="10"/>
      <c r="L296" s="315"/>
      <c r="M296" s="321"/>
      <c r="N296" s="322"/>
      <c r="O296" s="322"/>
      <c r="P296" s="322"/>
      <c r="Q296" s="322"/>
      <c r="R296" s="322"/>
      <c r="S296" s="322"/>
      <c r="T296" s="323"/>
      <c r="AT296" s="324" t="s">
        <v>161</v>
      </c>
      <c r="AU296" s="324" t="s">
        <v>85</v>
      </c>
      <c r="AV296" s="316" t="s">
        <v>85</v>
      </c>
      <c r="AW296" s="316" t="s">
        <v>40</v>
      </c>
      <c r="AX296" s="316" t="s">
        <v>25</v>
      </c>
      <c r="AY296" s="324" t="s">
        <v>150</v>
      </c>
    </row>
    <row r="297" spans="2:65" s="137" customFormat="1" ht="22.5" customHeight="1">
      <c r="B297" s="130"/>
      <c r="C297" s="339" t="s">
        <v>536</v>
      </c>
      <c r="D297" s="339" t="s">
        <v>337</v>
      </c>
      <c r="E297" s="340" t="s">
        <v>959</v>
      </c>
      <c r="F297" s="341" t="s">
        <v>960</v>
      </c>
      <c r="G297" s="342" t="s">
        <v>169</v>
      </c>
      <c r="H297" s="343">
        <v>0.7</v>
      </c>
      <c r="I297" s="12"/>
      <c r="J297" s="344">
        <f>ROUND(I297*H297,2)</f>
        <v>0</v>
      </c>
      <c r="K297" s="341" t="s">
        <v>156</v>
      </c>
      <c r="L297" s="345"/>
      <c r="M297" s="346" t="s">
        <v>5</v>
      </c>
      <c r="N297" s="347" t="s">
        <v>48</v>
      </c>
      <c r="O297" s="131"/>
      <c r="P297" s="309">
        <f>O297*H297</f>
        <v>0</v>
      </c>
      <c r="Q297" s="309">
        <v>1.273E-2</v>
      </c>
      <c r="R297" s="309">
        <f>Q297*H297</f>
        <v>8.9109999999999988E-3</v>
      </c>
      <c r="S297" s="309">
        <v>0</v>
      </c>
      <c r="T297" s="310">
        <f>S297*H297</f>
        <v>0</v>
      </c>
      <c r="AR297" s="109" t="s">
        <v>341</v>
      </c>
      <c r="AT297" s="109" t="s">
        <v>337</v>
      </c>
      <c r="AU297" s="109" t="s">
        <v>85</v>
      </c>
      <c r="AY297" s="109" t="s">
        <v>150</v>
      </c>
      <c r="BE297" s="311">
        <f>IF(N297="základní",J297,0)</f>
        <v>0</v>
      </c>
      <c r="BF297" s="311">
        <f>IF(N297="snížená",J297,0)</f>
        <v>0</v>
      </c>
      <c r="BG297" s="311">
        <f>IF(N297="zákl. přenesená",J297,0)</f>
        <v>0</v>
      </c>
      <c r="BH297" s="311">
        <f>IF(N297="sníž. přenesená",J297,0)</f>
        <v>0</v>
      </c>
      <c r="BI297" s="311">
        <f>IF(N297="nulová",J297,0)</f>
        <v>0</v>
      </c>
      <c r="BJ297" s="109" t="s">
        <v>25</v>
      </c>
      <c r="BK297" s="311">
        <f>ROUND(I297*H297,2)</f>
        <v>0</v>
      </c>
      <c r="BL297" s="109" t="s">
        <v>341</v>
      </c>
      <c r="BM297" s="109" t="s">
        <v>961</v>
      </c>
    </row>
    <row r="298" spans="2:65" s="316" customFormat="1">
      <c r="B298" s="315"/>
      <c r="D298" s="312" t="s">
        <v>161</v>
      </c>
      <c r="E298" s="324" t="s">
        <v>5</v>
      </c>
      <c r="F298" s="325" t="s">
        <v>958</v>
      </c>
      <c r="H298" s="326">
        <v>0.7</v>
      </c>
      <c r="I298" s="10"/>
      <c r="L298" s="315"/>
      <c r="M298" s="321"/>
      <c r="N298" s="322"/>
      <c r="O298" s="322"/>
      <c r="P298" s="322"/>
      <c r="Q298" s="322"/>
      <c r="R298" s="322"/>
      <c r="S298" s="322"/>
      <c r="T298" s="323"/>
      <c r="AT298" s="324" t="s">
        <v>161</v>
      </c>
      <c r="AU298" s="324" t="s">
        <v>85</v>
      </c>
      <c r="AV298" s="316" t="s">
        <v>85</v>
      </c>
      <c r="AW298" s="316" t="s">
        <v>40</v>
      </c>
      <c r="AX298" s="316" t="s">
        <v>25</v>
      </c>
      <c r="AY298" s="324" t="s">
        <v>150</v>
      </c>
    </row>
    <row r="299" spans="2:65" s="289" customFormat="1" ht="29.85" customHeight="1">
      <c r="B299" s="288"/>
      <c r="D299" s="299" t="s">
        <v>76</v>
      </c>
      <c r="E299" s="300" t="s">
        <v>234</v>
      </c>
      <c r="F299" s="300" t="s">
        <v>640</v>
      </c>
      <c r="I299" s="7"/>
      <c r="J299" s="301">
        <f>BK299</f>
        <v>0</v>
      </c>
      <c r="L299" s="288"/>
      <c r="M299" s="293"/>
      <c r="N299" s="294"/>
      <c r="O299" s="294"/>
      <c r="P299" s="295">
        <f>SUM(P300:P304)</f>
        <v>0</v>
      </c>
      <c r="Q299" s="294"/>
      <c r="R299" s="295">
        <f>SUM(R300:R304)</f>
        <v>3.7117999999999995E-3</v>
      </c>
      <c r="S299" s="294"/>
      <c r="T299" s="296">
        <f>SUM(T300:T304)</f>
        <v>2.8E-3</v>
      </c>
      <c r="AR299" s="290" t="s">
        <v>25</v>
      </c>
      <c r="AT299" s="297" t="s">
        <v>76</v>
      </c>
      <c r="AU299" s="297" t="s">
        <v>25</v>
      </c>
      <c r="AY299" s="290" t="s">
        <v>150</v>
      </c>
      <c r="BK299" s="298">
        <f>SUM(BK300:BK304)</f>
        <v>0</v>
      </c>
    </row>
    <row r="300" spans="2:65" s="137" customFormat="1" ht="31.5" customHeight="1">
      <c r="B300" s="130"/>
      <c r="C300" s="302" t="s">
        <v>541</v>
      </c>
      <c r="D300" s="302" t="s">
        <v>152</v>
      </c>
      <c r="E300" s="303" t="s">
        <v>962</v>
      </c>
      <c r="F300" s="93" t="s">
        <v>963</v>
      </c>
      <c r="G300" s="304" t="s">
        <v>155</v>
      </c>
      <c r="H300" s="305">
        <v>26.56</v>
      </c>
      <c r="I300" s="8"/>
      <c r="J300" s="306">
        <f>ROUND(I300*H300,2)</f>
        <v>0</v>
      </c>
      <c r="K300" s="93" t="s">
        <v>156</v>
      </c>
      <c r="L300" s="130"/>
      <c r="M300" s="307" t="s">
        <v>5</v>
      </c>
      <c r="N300" s="308" t="s">
        <v>48</v>
      </c>
      <c r="O300" s="131"/>
      <c r="P300" s="309">
        <f>O300*H300</f>
        <v>0</v>
      </c>
      <c r="Q300" s="309">
        <v>1.2999999999999999E-4</v>
      </c>
      <c r="R300" s="309">
        <f>Q300*H300</f>
        <v>3.4527999999999994E-3</v>
      </c>
      <c r="S300" s="309">
        <v>0</v>
      </c>
      <c r="T300" s="310">
        <f>S300*H300</f>
        <v>0</v>
      </c>
      <c r="AR300" s="109" t="s">
        <v>157</v>
      </c>
      <c r="AT300" s="109" t="s">
        <v>152</v>
      </c>
      <c r="AU300" s="109" t="s">
        <v>85</v>
      </c>
      <c r="AY300" s="109" t="s">
        <v>150</v>
      </c>
      <c r="BE300" s="311">
        <f>IF(N300="základní",J300,0)</f>
        <v>0</v>
      </c>
      <c r="BF300" s="311">
        <f>IF(N300="snížená",J300,0)</f>
        <v>0</v>
      </c>
      <c r="BG300" s="311">
        <f>IF(N300="zákl. přenesená",J300,0)</f>
        <v>0</v>
      </c>
      <c r="BH300" s="311">
        <f>IF(N300="sníž. přenesená",J300,0)</f>
        <v>0</v>
      </c>
      <c r="BI300" s="311">
        <f>IF(N300="nulová",J300,0)</f>
        <v>0</v>
      </c>
      <c r="BJ300" s="109" t="s">
        <v>25</v>
      </c>
      <c r="BK300" s="311">
        <f>ROUND(I300*H300,2)</f>
        <v>0</v>
      </c>
      <c r="BL300" s="109" t="s">
        <v>157</v>
      </c>
      <c r="BM300" s="109" t="s">
        <v>964</v>
      </c>
    </row>
    <row r="301" spans="2:65" s="137" customFormat="1" ht="60">
      <c r="B301" s="130"/>
      <c r="D301" s="312" t="s">
        <v>159</v>
      </c>
      <c r="F301" s="313" t="s">
        <v>965</v>
      </c>
      <c r="I301" s="9"/>
      <c r="L301" s="130"/>
      <c r="M301" s="314"/>
      <c r="N301" s="131"/>
      <c r="O301" s="131"/>
      <c r="P301" s="131"/>
      <c r="Q301" s="131"/>
      <c r="R301" s="131"/>
      <c r="S301" s="131"/>
      <c r="T301" s="179"/>
      <c r="AT301" s="109" t="s">
        <v>159</v>
      </c>
      <c r="AU301" s="109" t="s">
        <v>85</v>
      </c>
    </row>
    <row r="302" spans="2:65" s="316" customFormat="1">
      <c r="B302" s="315"/>
      <c r="D302" s="317" t="s">
        <v>161</v>
      </c>
      <c r="E302" s="318" t="s">
        <v>5</v>
      </c>
      <c r="F302" s="319" t="s">
        <v>966</v>
      </c>
      <c r="H302" s="320">
        <v>26.56</v>
      </c>
      <c r="I302" s="10"/>
      <c r="L302" s="315"/>
      <c r="M302" s="321"/>
      <c r="N302" s="322"/>
      <c r="O302" s="322"/>
      <c r="P302" s="322"/>
      <c r="Q302" s="322"/>
      <c r="R302" s="322"/>
      <c r="S302" s="322"/>
      <c r="T302" s="323"/>
      <c r="AT302" s="324" t="s">
        <v>161</v>
      </c>
      <c r="AU302" s="324" t="s">
        <v>85</v>
      </c>
      <c r="AV302" s="316" t="s">
        <v>85</v>
      </c>
      <c r="AW302" s="316" t="s">
        <v>40</v>
      </c>
      <c r="AX302" s="316" t="s">
        <v>25</v>
      </c>
      <c r="AY302" s="324" t="s">
        <v>150</v>
      </c>
    </row>
    <row r="303" spans="2:65" s="137" customFormat="1" ht="31.5" customHeight="1">
      <c r="B303" s="130"/>
      <c r="C303" s="302" t="s">
        <v>547</v>
      </c>
      <c r="D303" s="302" t="s">
        <v>152</v>
      </c>
      <c r="E303" s="303" t="s">
        <v>967</v>
      </c>
      <c r="F303" s="93" t="s">
        <v>968</v>
      </c>
      <c r="G303" s="304" t="s">
        <v>169</v>
      </c>
      <c r="H303" s="305">
        <v>0.35</v>
      </c>
      <c r="I303" s="8"/>
      <c r="J303" s="306">
        <f>ROUND(I303*H303,2)</f>
        <v>0</v>
      </c>
      <c r="K303" s="93" t="s">
        <v>156</v>
      </c>
      <c r="L303" s="130"/>
      <c r="M303" s="307" t="s">
        <v>5</v>
      </c>
      <c r="N303" s="308" t="s">
        <v>48</v>
      </c>
      <c r="O303" s="131"/>
      <c r="P303" s="309">
        <f>O303*H303</f>
        <v>0</v>
      </c>
      <c r="Q303" s="309">
        <v>7.3999999999999999E-4</v>
      </c>
      <c r="R303" s="309">
        <f>Q303*H303</f>
        <v>2.5899999999999995E-4</v>
      </c>
      <c r="S303" s="309">
        <v>8.0000000000000002E-3</v>
      </c>
      <c r="T303" s="310">
        <f>S303*H303</f>
        <v>2.8E-3</v>
      </c>
      <c r="AR303" s="109" t="s">
        <v>157</v>
      </c>
      <c r="AT303" s="109" t="s">
        <v>152</v>
      </c>
      <c r="AU303" s="109" t="s">
        <v>85</v>
      </c>
      <c r="AY303" s="109" t="s">
        <v>150</v>
      </c>
      <c r="BE303" s="311">
        <f>IF(N303="základní",J303,0)</f>
        <v>0</v>
      </c>
      <c r="BF303" s="311">
        <f>IF(N303="snížená",J303,0)</f>
        <v>0</v>
      </c>
      <c r="BG303" s="311">
        <f>IF(N303="zákl. přenesená",J303,0)</f>
        <v>0</v>
      </c>
      <c r="BH303" s="311">
        <f>IF(N303="sníž. přenesená",J303,0)</f>
        <v>0</v>
      </c>
      <c r="BI303" s="311">
        <f>IF(N303="nulová",J303,0)</f>
        <v>0</v>
      </c>
      <c r="BJ303" s="109" t="s">
        <v>25</v>
      </c>
      <c r="BK303" s="311">
        <f>ROUND(I303*H303,2)</f>
        <v>0</v>
      </c>
      <c r="BL303" s="109" t="s">
        <v>157</v>
      </c>
      <c r="BM303" s="109" t="s">
        <v>969</v>
      </c>
    </row>
    <row r="304" spans="2:65" s="137" customFormat="1" ht="48">
      <c r="B304" s="130"/>
      <c r="D304" s="312" t="s">
        <v>159</v>
      </c>
      <c r="F304" s="313" t="s">
        <v>970</v>
      </c>
      <c r="I304" s="9"/>
      <c r="L304" s="130"/>
      <c r="M304" s="314"/>
      <c r="N304" s="131"/>
      <c r="O304" s="131"/>
      <c r="P304" s="131"/>
      <c r="Q304" s="131"/>
      <c r="R304" s="131"/>
      <c r="S304" s="131"/>
      <c r="T304" s="179"/>
      <c r="AT304" s="109" t="s">
        <v>159</v>
      </c>
      <c r="AU304" s="109" t="s">
        <v>85</v>
      </c>
    </row>
    <row r="305" spans="2:65" s="289" customFormat="1" ht="29.85" customHeight="1">
      <c r="B305" s="288"/>
      <c r="D305" s="299" t="s">
        <v>76</v>
      </c>
      <c r="E305" s="300" t="s">
        <v>673</v>
      </c>
      <c r="F305" s="300" t="s">
        <v>674</v>
      </c>
      <c r="I305" s="7"/>
      <c r="J305" s="301">
        <f>BK305</f>
        <v>0</v>
      </c>
      <c r="L305" s="288"/>
      <c r="M305" s="293"/>
      <c r="N305" s="294"/>
      <c r="O305" s="294"/>
      <c r="P305" s="295">
        <f>SUM(P306:P307)</f>
        <v>0</v>
      </c>
      <c r="Q305" s="294"/>
      <c r="R305" s="295">
        <f>SUM(R306:R307)</f>
        <v>0</v>
      </c>
      <c r="S305" s="294"/>
      <c r="T305" s="296">
        <f>SUM(T306:T307)</f>
        <v>0</v>
      </c>
      <c r="AR305" s="290" t="s">
        <v>25</v>
      </c>
      <c r="AT305" s="297" t="s">
        <v>76</v>
      </c>
      <c r="AU305" s="297" t="s">
        <v>25</v>
      </c>
      <c r="AY305" s="290" t="s">
        <v>150</v>
      </c>
      <c r="BK305" s="298">
        <f>SUM(BK306:BK307)</f>
        <v>0</v>
      </c>
    </row>
    <row r="306" spans="2:65" s="137" customFormat="1" ht="44.25" customHeight="1">
      <c r="B306" s="130"/>
      <c r="C306" s="302" t="s">
        <v>552</v>
      </c>
      <c r="D306" s="302" t="s">
        <v>152</v>
      </c>
      <c r="E306" s="303" t="s">
        <v>971</v>
      </c>
      <c r="F306" s="93" t="s">
        <v>972</v>
      </c>
      <c r="G306" s="304" t="s">
        <v>651</v>
      </c>
      <c r="H306" s="305">
        <v>67.341999999999999</v>
      </c>
      <c r="I306" s="8"/>
      <c r="J306" s="306">
        <f>ROUND(I306*H306,2)</f>
        <v>0</v>
      </c>
      <c r="K306" s="93" t="s">
        <v>156</v>
      </c>
      <c r="L306" s="130"/>
      <c r="M306" s="307" t="s">
        <v>5</v>
      </c>
      <c r="N306" s="308" t="s">
        <v>48</v>
      </c>
      <c r="O306" s="131"/>
      <c r="P306" s="309">
        <f>O306*H306</f>
        <v>0</v>
      </c>
      <c r="Q306" s="309">
        <v>0</v>
      </c>
      <c r="R306" s="309">
        <f>Q306*H306</f>
        <v>0</v>
      </c>
      <c r="S306" s="309">
        <v>0</v>
      </c>
      <c r="T306" s="310">
        <f>S306*H306</f>
        <v>0</v>
      </c>
      <c r="AR306" s="109" t="s">
        <v>157</v>
      </c>
      <c r="AT306" s="109" t="s">
        <v>152</v>
      </c>
      <c r="AU306" s="109" t="s">
        <v>85</v>
      </c>
      <c r="AY306" s="109" t="s">
        <v>150</v>
      </c>
      <c r="BE306" s="311">
        <f>IF(N306="základní",J306,0)</f>
        <v>0</v>
      </c>
      <c r="BF306" s="311">
        <f>IF(N306="snížená",J306,0)</f>
        <v>0</v>
      </c>
      <c r="BG306" s="311">
        <f>IF(N306="zákl. přenesená",J306,0)</f>
        <v>0</v>
      </c>
      <c r="BH306" s="311">
        <f>IF(N306="sníž. přenesená",J306,0)</f>
        <v>0</v>
      </c>
      <c r="BI306" s="311">
        <f>IF(N306="nulová",J306,0)</f>
        <v>0</v>
      </c>
      <c r="BJ306" s="109" t="s">
        <v>25</v>
      </c>
      <c r="BK306" s="311">
        <f>ROUND(I306*H306,2)</f>
        <v>0</v>
      </c>
      <c r="BL306" s="109" t="s">
        <v>157</v>
      </c>
      <c r="BM306" s="109" t="s">
        <v>973</v>
      </c>
    </row>
    <row r="307" spans="2:65" s="137" customFormat="1" ht="36">
      <c r="B307" s="130"/>
      <c r="D307" s="312" t="s">
        <v>159</v>
      </c>
      <c r="F307" s="313" t="s">
        <v>974</v>
      </c>
      <c r="I307" s="9"/>
      <c r="L307" s="130"/>
      <c r="M307" s="314"/>
      <c r="N307" s="131"/>
      <c r="O307" s="131"/>
      <c r="P307" s="131"/>
      <c r="Q307" s="131"/>
      <c r="R307" s="131"/>
      <c r="S307" s="131"/>
      <c r="T307" s="179"/>
      <c r="AT307" s="109" t="s">
        <v>159</v>
      </c>
      <c r="AU307" s="109" t="s">
        <v>85</v>
      </c>
    </row>
    <row r="308" spans="2:65" s="289" customFormat="1" ht="37.35" customHeight="1">
      <c r="B308" s="288"/>
      <c r="D308" s="290" t="s">
        <v>76</v>
      </c>
      <c r="E308" s="291" t="s">
        <v>975</v>
      </c>
      <c r="F308" s="291" t="s">
        <v>976</v>
      </c>
      <c r="I308" s="7"/>
      <c r="J308" s="292">
        <f>BK308</f>
        <v>0</v>
      </c>
      <c r="L308" s="288"/>
      <c r="M308" s="293"/>
      <c r="N308" s="294"/>
      <c r="O308" s="294"/>
      <c r="P308" s="295">
        <f>P309+P339+P349+P396+P402+P417+P441+P457+P471</f>
        <v>0</v>
      </c>
      <c r="Q308" s="294"/>
      <c r="R308" s="295">
        <f>R309+R339+R349+R396+R402+R417+R441+R457+R471</f>
        <v>1.5172417199999999</v>
      </c>
      <c r="S308" s="294"/>
      <c r="T308" s="296">
        <f>T309+T339+T349+T396+T402+T417+T441+T457+T471</f>
        <v>0</v>
      </c>
      <c r="AR308" s="290" t="s">
        <v>85</v>
      </c>
      <c r="AT308" s="297" t="s">
        <v>76</v>
      </c>
      <c r="AU308" s="297" t="s">
        <v>77</v>
      </c>
      <c r="AY308" s="290" t="s">
        <v>150</v>
      </c>
      <c r="BK308" s="298">
        <f>BK309+BK339+BK349+BK396+BK402+BK417+BK441+BK457+BK471</f>
        <v>0</v>
      </c>
    </row>
    <row r="309" spans="2:65" s="289" customFormat="1" ht="19.95" customHeight="1">
      <c r="B309" s="288"/>
      <c r="D309" s="299" t="s">
        <v>76</v>
      </c>
      <c r="E309" s="300" t="s">
        <v>977</v>
      </c>
      <c r="F309" s="300" t="s">
        <v>978</v>
      </c>
      <c r="I309" s="7"/>
      <c r="J309" s="301">
        <f>BK309</f>
        <v>0</v>
      </c>
      <c r="L309" s="288"/>
      <c r="M309" s="293"/>
      <c r="N309" s="294"/>
      <c r="O309" s="294"/>
      <c r="P309" s="295">
        <f>SUM(P310:P338)</f>
        <v>0</v>
      </c>
      <c r="Q309" s="294"/>
      <c r="R309" s="295">
        <f>SUM(R310:R338)</f>
        <v>7.0946920000000011E-2</v>
      </c>
      <c r="S309" s="294"/>
      <c r="T309" s="296">
        <f>SUM(T310:T338)</f>
        <v>0</v>
      </c>
      <c r="AR309" s="290" t="s">
        <v>85</v>
      </c>
      <c r="AT309" s="297" t="s">
        <v>76</v>
      </c>
      <c r="AU309" s="297" t="s">
        <v>25</v>
      </c>
      <c r="AY309" s="290" t="s">
        <v>150</v>
      </c>
      <c r="BK309" s="298">
        <f>SUM(BK310:BK338)</f>
        <v>0</v>
      </c>
    </row>
    <row r="310" spans="2:65" s="137" customFormat="1" ht="31.5" customHeight="1">
      <c r="B310" s="130"/>
      <c r="C310" s="302" t="s">
        <v>556</v>
      </c>
      <c r="D310" s="302" t="s">
        <v>152</v>
      </c>
      <c r="E310" s="303" t="s">
        <v>979</v>
      </c>
      <c r="F310" s="93" t="s">
        <v>980</v>
      </c>
      <c r="G310" s="304" t="s">
        <v>155</v>
      </c>
      <c r="H310" s="305">
        <v>11.66</v>
      </c>
      <c r="I310" s="8"/>
      <c r="J310" s="306">
        <f>ROUND(I310*H310,2)</f>
        <v>0</v>
      </c>
      <c r="K310" s="93" t="s">
        <v>156</v>
      </c>
      <c r="L310" s="130"/>
      <c r="M310" s="307" t="s">
        <v>5</v>
      </c>
      <c r="N310" s="308" t="s">
        <v>48</v>
      </c>
      <c r="O310" s="131"/>
      <c r="P310" s="309">
        <f>O310*H310</f>
        <v>0</v>
      </c>
      <c r="Q310" s="309">
        <v>0</v>
      </c>
      <c r="R310" s="309">
        <f>Q310*H310</f>
        <v>0</v>
      </c>
      <c r="S310" s="309">
        <v>0</v>
      </c>
      <c r="T310" s="310">
        <f>S310*H310</f>
        <v>0</v>
      </c>
      <c r="AR310" s="109" t="s">
        <v>299</v>
      </c>
      <c r="AT310" s="109" t="s">
        <v>152</v>
      </c>
      <c r="AU310" s="109" t="s">
        <v>85</v>
      </c>
      <c r="AY310" s="109" t="s">
        <v>150</v>
      </c>
      <c r="BE310" s="311">
        <f>IF(N310="základní",J310,0)</f>
        <v>0</v>
      </c>
      <c r="BF310" s="311">
        <f>IF(N310="snížená",J310,0)</f>
        <v>0</v>
      </c>
      <c r="BG310" s="311">
        <f>IF(N310="zákl. přenesená",J310,0)</f>
        <v>0</v>
      </c>
      <c r="BH310" s="311">
        <f>IF(N310="sníž. přenesená",J310,0)</f>
        <v>0</v>
      </c>
      <c r="BI310" s="311">
        <f>IF(N310="nulová",J310,0)</f>
        <v>0</v>
      </c>
      <c r="BJ310" s="109" t="s">
        <v>25</v>
      </c>
      <c r="BK310" s="311">
        <f>ROUND(I310*H310,2)</f>
        <v>0</v>
      </c>
      <c r="BL310" s="109" t="s">
        <v>299</v>
      </c>
      <c r="BM310" s="109" t="s">
        <v>981</v>
      </c>
    </row>
    <row r="311" spans="2:65" s="137" customFormat="1" ht="36">
      <c r="B311" s="130"/>
      <c r="D311" s="312" t="s">
        <v>159</v>
      </c>
      <c r="F311" s="313" t="s">
        <v>982</v>
      </c>
      <c r="I311" s="9"/>
      <c r="L311" s="130"/>
      <c r="M311" s="314"/>
      <c r="N311" s="131"/>
      <c r="O311" s="131"/>
      <c r="P311" s="131"/>
      <c r="Q311" s="131"/>
      <c r="R311" s="131"/>
      <c r="S311" s="131"/>
      <c r="T311" s="179"/>
      <c r="AT311" s="109" t="s">
        <v>159</v>
      </c>
      <c r="AU311" s="109" t="s">
        <v>85</v>
      </c>
    </row>
    <row r="312" spans="2:65" s="316" customFormat="1">
      <c r="B312" s="315"/>
      <c r="D312" s="312" t="s">
        <v>161</v>
      </c>
      <c r="E312" s="324" t="s">
        <v>5</v>
      </c>
      <c r="F312" s="325" t="s">
        <v>230</v>
      </c>
      <c r="H312" s="326">
        <v>8</v>
      </c>
      <c r="I312" s="10"/>
      <c r="L312" s="315"/>
      <c r="M312" s="321"/>
      <c r="N312" s="322"/>
      <c r="O312" s="322"/>
      <c r="P312" s="322"/>
      <c r="Q312" s="322"/>
      <c r="R312" s="322"/>
      <c r="S312" s="322"/>
      <c r="T312" s="323"/>
      <c r="AT312" s="324" t="s">
        <v>161</v>
      </c>
      <c r="AU312" s="324" t="s">
        <v>85</v>
      </c>
      <c r="AV312" s="316" t="s">
        <v>85</v>
      </c>
      <c r="AW312" s="316" t="s">
        <v>40</v>
      </c>
      <c r="AX312" s="316" t="s">
        <v>77</v>
      </c>
      <c r="AY312" s="324" t="s">
        <v>150</v>
      </c>
    </row>
    <row r="313" spans="2:65" s="316" customFormat="1">
      <c r="B313" s="315"/>
      <c r="D313" s="312" t="s">
        <v>161</v>
      </c>
      <c r="E313" s="324" t="s">
        <v>5</v>
      </c>
      <c r="F313" s="325" t="s">
        <v>983</v>
      </c>
      <c r="H313" s="326">
        <v>3.66</v>
      </c>
      <c r="I313" s="10"/>
      <c r="L313" s="315"/>
      <c r="M313" s="321"/>
      <c r="N313" s="322"/>
      <c r="O313" s="322"/>
      <c r="P313" s="322"/>
      <c r="Q313" s="322"/>
      <c r="R313" s="322"/>
      <c r="S313" s="322"/>
      <c r="T313" s="323"/>
      <c r="AT313" s="324" t="s">
        <v>161</v>
      </c>
      <c r="AU313" s="324" t="s">
        <v>85</v>
      </c>
      <c r="AV313" s="316" t="s">
        <v>85</v>
      </c>
      <c r="AW313" s="316" t="s">
        <v>40</v>
      </c>
      <c r="AX313" s="316" t="s">
        <v>77</v>
      </c>
      <c r="AY313" s="324" t="s">
        <v>150</v>
      </c>
    </row>
    <row r="314" spans="2:65" s="328" customFormat="1">
      <c r="B314" s="327"/>
      <c r="D314" s="317" t="s">
        <v>161</v>
      </c>
      <c r="E314" s="336" t="s">
        <v>5</v>
      </c>
      <c r="F314" s="337" t="s">
        <v>352</v>
      </c>
      <c r="H314" s="338">
        <v>11.66</v>
      </c>
      <c r="I314" s="11"/>
      <c r="L314" s="327"/>
      <c r="M314" s="332"/>
      <c r="N314" s="333"/>
      <c r="O314" s="333"/>
      <c r="P314" s="333"/>
      <c r="Q314" s="333"/>
      <c r="R314" s="333"/>
      <c r="S314" s="333"/>
      <c r="T314" s="334"/>
      <c r="AT314" s="335" t="s">
        <v>161</v>
      </c>
      <c r="AU314" s="335" t="s">
        <v>85</v>
      </c>
      <c r="AV314" s="328" t="s">
        <v>157</v>
      </c>
      <c r="AW314" s="328" t="s">
        <v>40</v>
      </c>
      <c r="AX314" s="328" t="s">
        <v>25</v>
      </c>
      <c r="AY314" s="335" t="s">
        <v>150</v>
      </c>
    </row>
    <row r="315" spans="2:65" s="137" customFormat="1" ht="22.5" customHeight="1">
      <c r="B315" s="130"/>
      <c r="C315" s="339" t="s">
        <v>561</v>
      </c>
      <c r="D315" s="339" t="s">
        <v>337</v>
      </c>
      <c r="E315" s="340" t="s">
        <v>984</v>
      </c>
      <c r="F315" s="341" t="s">
        <v>985</v>
      </c>
      <c r="G315" s="342" t="s">
        <v>651</v>
      </c>
      <c r="H315" s="343">
        <v>3.0000000000000001E-3</v>
      </c>
      <c r="I315" s="12"/>
      <c r="J315" s="344">
        <f>ROUND(I315*H315,2)</f>
        <v>0</v>
      </c>
      <c r="K315" s="341" t="s">
        <v>156</v>
      </c>
      <c r="L315" s="345"/>
      <c r="M315" s="346" t="s">
        <v>5</v>
      </c>
      <c r="N315" s="347" t="s">
        <v>48</v>
      </c>
      <c r="O315" s="131"/>
      <c r="P315" s="309">
        <f>O315*H315</f>
        <v>0</v>
      </c>
      <c r="Q315" s="309">
        <v>1</v>
      </c>
      <c r="R315" s="309">
        <f>Q315*H315</f>
        <v>3.0000000000000001E-3</v>
      </c>
      <c r="S315" s="309">
        <v>0</v>
      </c>
      <c r="T315" s="310">
        <f>S315*H315</f>
        <v>0</v>
      </c>
      <c r="AR315" s="109" t="s">
        <v>341</v>
      </c>
      <c r="AT315" s="109" t="s">
        <v>337</v>
      </c>
      <c r="AU315" s="109" t="s">
        <v>85</v>
      </c>
      <c r="AY315" s="109" t="s">
        <v>150</v>
      </c>
      <c r="BE315" s="311">
        <f>IF(N315="základní",J315,0)</f>
        <v>0</v>
      </c>
      <c r="BF315" s="311">
        <f>IF(N315="snížená",J315,0)</f>
        <v>0</v>
      </c>
      <c r="BG315" s="311">
        <f>IF(N315="zákl. přenesená",J315,0)</f>
        <v>0</v>
      </c>
      <c r="BH315" s="311">
        <f>IF(N315="sníž. přenesená",J315,0)</f>
        <v>0</v>
      </c>
      <c r="BI315" s="311">
        <f>IF(N315="nulová",J315,0)</f>
        <v>0</v>
      </c>
      <c r="BJ315" s="109" t="s">
        <v>25</v>
      </c>
      <c r="BK315" s="311">
        <f>ROUND(I315*H315,2)</f>
        <v>0</v>
      </c>
      <c r="BL315" s="109" t="s">
        <v>341</v>
      </c>
      <c r="BM315" s="109" t="s">
        <v>986</v>
      </c>
    </row>
    <row r="316" spans="2:65" s="316" customFormat="1">
      <c r="B316" s="315"/>
      <c r="D316" s="317" t="s">
        <v>161</v>
      </c>
      <c r="F316" s="319" t="s">
        <v>987</v>
      </c>
      <c r="H316" s="320">
        <v>3.0000000000000001E-3</v>
      </c>
      <c r="I316" s="10"/>
      <c r="L316" s="315"/>
      <c r="M316" s="321"/>
      <c r="N316" s="322"/>
      <c r="O316" s="322"/>
      <c r="P316" s="322"/>
      <c r="Q316" s="322"/>
      <c r="R316" s="322"/>
      <c r="S316" s="322"/>
      <c r="T316" s="323"/>
      <c r="AT316" s="324" t="s">
        <v>161</v>
      </c>
      <c r="AU316" s="324" t="s">
        <v>85</v>
      </c>
      <c r="AV316" s="316" t="s">
        <v>85</v>
      </c>
      <c r="AW316" s="316" t="s">
        <v>6</v>
      </c>
      <c r="AX316" s="316" t="s">
        <v>25</v>
      </c>
      <c r="AY316" s="324" t="s">
        <v>150</v>
      </c>
    </row>
    <row r="317" spans="2:65" s="137" customFormat="1" ht="22.5" customHeight="1">
      <c r="B317" s="130"/>
      <c r="C317" s="302" t="s">
        <v>565</v>
      </c>
      <c r="D317" s="302" t="s">
        <v>152</v>
      </c>
      <c r="E317" s="303" t="s">
        <v>988</v>
      </c>
      <c r="F317" s="93" t="s">
        <v>989</v>
      </c>
      <c r="G317" s="304" t="s">
        <v>155</v>
      </c>
      <c r="H317" s="305">
        <v>11.66</v>
      </c>
      <c r="I317" s="8"/>
      <c r="J317" s="306">
        <f>ROUND(I317*H317,2)</f>
        <v>0</v>
      </c>
      <c r="K317" s="93" t="s">
        <v>156</v>
      </c>
      <c r="L317" s="130"/>
      <c r="M317" s="307" t="s">
        <v>5</v>
      </c>
      <c r="N317" s="308" t="s">
        <v>48</v>
      </c>
      <c r="O317" s="131"/>
      <c r="P317" s="309">
        <f>O317*H317</f>
        <v>0</v>
      </c>
      <c r="Q317" s="309">
        <v>4.0000000000000002E-4</v>
      </c>
      <c r="R317" s="309">
        <f>Q317*H317</f>
        <v>4.6640000000000006E-3</v>
      </c>
      <c r="S317" s="309">
        <v>0</v>
      </c>
      <c r="T317" s="310">
        <f>S317*H317</f>
        <v>0</v>
      </c>
      <c r="AR317" s="109" t="s">
        <v>299</v>
      </c>
      <c r="AT317" s="109" t="s">
        <v>152</v>
      </c>
      <c r="AU317" s="109" t="s">
        <v>85</v>
      </c>
      <c r="AY317" s="109" t="s">
        <v>150</v>
      </c>
      <c r="BE317" s="311">
        <f>IF(N317="základní",J317,0)</f>
        <v>0</v>
      </c>
      <c r="BF317" s="311">
        <f>IF(N317="snížená",J317,0)</f>
        <v>0</v>
      </c>
      <c r="BG317" s="311">
        <f>IF(N317="zákl. přenesená",J317,0)</f>
        <v>0</v>
      </c>
      <c r="BH317" s="311">
        <f>IF(N317="sníž. přenesená",J317,0)</f>
        <v>0</v>
      </c>
      <c r="BI317" s="311">
        <f>IF(N317="nulová",J317,0)</f>
        <v>0</v>
      </c>
      <c r="BJ317" s="109" t="s">
        <v>25</v>
      </c>
      <c r="BK317" s="311">
        <f>ROUND(I317*H317,2)</f>
        <v>0</v>
      </c>
      <c r="BL317" s="109" t="s">
        <v>299</v>
      </c>
      <c r="BM317" s="109" t="s">
        <v>990</v>
      </c>
    </row>
    <row r="318" spans="2:65" s="137" customFormat="1" ht="36">
      <c r="B318" s="130"/>
      <c r="D318" s="312" t="s">
        <v>159</v>
      </c>
      <c r="F318" s="313" t="s">
        <v>991</v>
      </c>
      <c r="I318" s="9"/>
      <c r="L318" s="130"/>
      <c r="M318" s="314"/>
      <c r="N318" s="131"/>
      <c r="O318" s="131"/>
      <c r="P318" s="131"/>
      <c r="Q318" s="131"/>
      <c r="R318" s="131"/>
      <c r="S318" s="131"/>
      <c r="T318" s="179"/>
      <c r="AT318" s="109" t="s">
        <v>159</v>
      </c>
      <c r="AU318" s="109" t="s">
        <v>85</v>
      </c>
    </row>
    <row r="319" spans="2:65" s="316" customFormat="1">
      <c r="B319" s="315"/>
      <c r="D319" s="312" t="s">
        <v>161</v>
      </c>
      <c r="E319" s="324" t="s">
        <v>5</v>
      </c>
      <c r="F319" s="325" t="s">
        <v>230</v>
      </c>
      <c r="H319" s="326">
        <v>8</v>
      </c>
      <c r="I319" s="10"/>
      <c r="L319" s="315"/>
      <c r="M319" s="321"/>
      <c r="N319" s="322"/>
      <c r="O319" s="322"/>
      <c r="P319" s="322"/>
      <c r="Q319" s="322"/>
      <c r="R319" s="322"/>
      <c r="S319" s="322"/>
      <c r="T319" s="323"/>
      <c r="AT319" s="324" t="s">
        <v>161</v>
      </c>
      <c r="AU319" s="324" t="s">
        <v>85</v>
      </c>
      <c r="AV319" s="316" t="s">
        <v>85</v>
      </c>
      <c r="AW319" s="316" t="s">
        <v>40</v>
      </c>
      <c r="AX319" s="316" t="s">
        <v>77</v>
      </c>
      <c r="AY319" s="324" t="s">
        <v>150</v>
      </c>
    </row>
    <row r="320" spans="2:65" s="316" customFormat="1">
      <c r="B320" s="315"/>
      <c r="D320" s="312" t="s">
        <v>161</v>
      </c>
      <c r="E320" s="324" t="s">
        <v>5</v>
      </c>
      <c r="F320" s="325" t="s">
        <v>983</v>
      </c>
      <c r="H320" s="326">
        <v>3.66</v>
      </c>
      <c r="I320" s="10"/>
      <c r="L320" s="315"/>
      <c r="M320" s="321"/>
      <c r="N320" s="322"/>
      <c r="O320" s="322"/>
      <c r="P320" s="322"/>
      <c r="Q320" s="322"/>
      <c r="R320" s="322"/>
      <c r="S320" s="322"/>
      <c r="T320" s="323"/>
      <c r="AT320" s="324" t="s">
        <v>161</v>
      </c>
      <c r="AU320" s="324" t="s">
        <v>85</v>
      </c>
      <c r="AV320" s="316" t="s">
        <v>85</v>
      </c>
      <c r="AW320" s="316" t="s">
        <v>40</v>
      </c>
      <c r="AX320" s="316" t="s">
        <v>77</v>
      </c>
      <c r="AY320" s="324" t="s">
        <v>150</v>
      </c>
    </row>
    <row r="321" spans="2:65" s="328" customFormat="1">
      <c r="B321" s="327"/>
      <c r="D321" s="317" t="s">
        <v>161</v>
      </c>
      <c r="E321" s="336" t="s">
        <v>5</v>
      </c>
      <c r="F321" s="337" t="s">
        <v>352</v>
      </c>
      <c r="H321" s="338">
        <v>11.66</v>
      </c>
      <c r="I321" s="11"/>
      <c r="L321" s="327"/>
      <c r="M321" s="332"/>
      <c r="N321" s="333"/>
      <c r="O321" s="333"/>
      <c r="P321" s="333"/>
      <c r="Q321" s="333"/>
      <c r="R321" s="333"/>
      <c r="S321" s="333"/>
      <c r="T321" s="334"/>
      <c r="AT321" s="335" t="s">
        <v>161</v>
      </c>
      <c r="AU321" s="335" t="s">
        <v>85</v>
      </c>
      <c r="AV321" s="328" t="s">
        <v>157</v>
      </c>
      <c r="AW321" s="328" t="s">
        <v>40</v>
      </c>
      <c r="AX321" s="328" t="s">
        <v>25</v>
      </c>
      <c r="AY321" s="335" t="s">
        <v>150</v>
      </c>
    </row>
    <row r="322" spans="2:65" s="137" customFormat="1" ht="22.5" customHeight="1">
      <c r="B322" s="130"/>
      <c r="C322" s="339" t="s">
        <v>570</v>
      </c>
      <c r="D322" s="339" t="s">
        <v>337</v>
      </c>
      <c r="E322" s="340" t="s">
        <v>992</v>
      </c>
      <c r="F322" s="341" t="s">
        <v>993</v>
      </c>
      <c r="G322" s="342" t="s">
        <v>155</v>
      </c>
      <c r="H322" s="343">
        <v>13.409000000000001</v>
      </c>
      <c r="I322" s="12"/>
      <c r="J322" s="344">
        <f>ROUND(I322*H322,2)</f>
        <v>0</v>
      </c>
      <c r="K322" s="341" t="s">
        <v>156</v>
      </c>
      <c r="L322" s="345"/>
      <c r="M322" s="346" t="s">
        <v>5</v>
      </c>
      <c r="N322" s="347" t="s">
        <v>48</v>
      </c>
      <c r="O322" s="131"/>
      <c r="P322" s="309">
        <f>O322*H322</f>
        <v>0</v>
      </c>
      <c r="Q322" s="309">
        <v>3.8800000000000002E-3</v>
      </c>
      <c r="R322" s="309">
        <f>Q322*H322</f>
        <v>5.2026920000000004E-2</v>
      </c>
      <c r="S322" s="309">
        <v>0</v>
      </c>
      <c r="T322" s="310">
        <f>S322*H322</f>
        <v>0</v>
      </c>
      <c r="AR322" s="109" t="s">
        <v>341</v>
      </c>
      <c r="AT322" s="109" t="s">
        <v>337</v>
      </c>
      <c r="AU322" s="109" t="s">
        <v>85</v>
      </c>
      <c r="AY322" s="109" t="s">
        <v>150</v>
      </c>
      <c r="BE322" s="311">
        <f>IF(N322="základní",J322,0)</f>
        <v>0</v>
      </c>
      <c r="BF322" s="311">
        <f>IF(N322="snížená",J322,0)</f>
        <v>0</v>
      </c>
      <c r="BG322" s="311">
        <f>IF(N322="zákl. přenesená",J322,0)</f>
        <v>0</v>
      </c>
      <c r="BH322" s="311">
        <f>IF(N322="sníž. přenesená",J322,0)</f>
        <v>0</v>
      </c>
      <c r="BI322" s="311">
        <f>IF(N322="nulová",J322,0)</f>
        <v>0</v>
      </c>
      <c r="BJ322" s="109" t="s">
        <v>25</v>
      </c>
      <c r="BK322" s="311">
        <f>ROUND(I322*H322,2)</f>
        <v>0</v>
      </c>
      <c r="BL322" s="109" t="s">
        <v>341</v>
      </c>
      <c r="BM322" s="109" t="s">
        <v>994</v>
      </c>
    </row>
    <row r="323" spans="2:65" s="316" customFormat="1">
      <c r="B323" s="315"/>
      <c r="D323" s="317" t="s">
        <v>161</v>
      </c>
      <c r="F323" s="319" t="s">
        <v>995</v>
      </c>
      <c r="H323" s="320">
        <v>13.409000000000001</v>
      </c>
      <c r="I323" s="10"/>
      <c r="L323" s="315"/>
      <c r="M323" s="321"/>
      <c r="N323" s="322"/>
      <c r="O323" s="322"/>
      <c r="P323" s="322"/>
      <c r="Q323" s="322"/>
      <c r="R323" s="322"/>
      <c r="S323" s="322"/>
      <c r="T323" s="323"/>
      <c r="AT323" s="324" t="s">
        <v>161</v>
      </c>
      <c r="AU323" s="324" t="s">
        <v>85</v>
      </c>
      <c r="AV323" s="316" t="s">
        <v>85</v>
      </c>
      <c r="AW323" s="316" t="s">
        <v>6</v>
      </c>
      <c r="AX323" s="316" t="s">
        <v>25</v>
      </c>
      <c r="AY323" s="324" t="s">
        <v>150</v>
      </c>
    </row>
    <row r="324" spans="2:65" s="137" customFormat="1" ht="31.5" customHeight="1">
      <c r="B324" s="130"/>
      <c r="C324" s="302" t="s">
        <v>574</v>
      </c>
      <c r="D324" s="302" t="s">
        <v>152</v>
      </c>
      <c r="E324" s="303" t="s">
        <v>996</v>
      </c>
      <c r="F324" s="93" t="s">
        <v>997</v>
      </c>
      <c r="G324" s="304" t="s">
        <v>155</v>
      </c>
      <c r="H324" s="305">
        <v>13.4</v>
      </c>
      <c r="I324" s="8"/>
      <c r="J324" s="306">
        <f>ROUND(I324*H324,2)</f>
        <v>0</v>
      </c>
      <c r="K324" s="93" t="s">
        <v>156</v>
      </c>
      <c r="L324" s="130"/>
      <c r="M324" s="307" t="s">
        <v>5</v>
      </c>
      <c r="N324" s="308" t="s">
        <v>48</v>
      </c>
      <c r="O324" s="131"/>
      <c r="P324" s="309">
        <f>O324*H324</f>
        <v>0</v>
      </c>
      <c r="Q324" s="309">
        <v>8.4000000000000003E-4</v>
      </c>
      <c r="R324" s="309">
        <f>Q324*H324</f>
        <v>1.1256E-2</v>
      </c>
      <c r="S324" s="309">
        <v>0</v>
      </c>
      <c r="T324" s="310">
        <f>S324*H324</f>
        <v>0</v>
      </c>
      <c r="AR324" s="109" t="s">
        <v>299</v>
      </c>
      <c r="AT324" s="109" t="s">
        <v>152</v>
      </c>
      <c r="AU324" s="109" t="s">
        <v>85</v>
      </c>
      <c r="AY324" s="109" t="s">
        <v>150</v>
      </c>
      <c r="BE324" s="311">
        <f>IF(N324="základní",J324,0)</f>
        <v>0</v>
      </c>
      <c r="BF324" s="311">
        <f>IF(N324="snížená",J324,0)</f>
        <v>0</v>
      </c>
      <c r="BG324" s="311">
        <f>IF(N324="zákl. přenesená",J324,0)</f>
        <v>0</v>
      </c>
      <c r="BH324" s="311">
        <f>IF(N324="sníž. přenesená",J324,0)</f>
        <v>0</v>
      </c>
      <c r="BI324" s="311">
        <f>IF(N324="nulová",J324,0)</f>
        <v>0</v>
      </c>
      <c r="BJ324" s="109" t="s">
        <v>25</v>
      </c>
      <c r="BK324" s="311">
        <f>ROUND(I324*H324,2)</f>
        <v>0</v>
      </c>
      <c r="BL324" s="109" t="s">
        <v>299</v>
      </c>
      <c r="BM324" s="109" t="s">
        <v>998</v>
      </c>
    </row>
    <row r="325" spans="2:65" s="137" customFormat="1" ht="36">
      <c r="B325" s="130"/>
      <c r="D325" s="312" t="s">
        <v>159</v>
      </c>
      <c r="F325" s="313" t="s">
        <v>999</v>
      </c>
      <c r="I325" s="9"/>
      <c r="L325" s="130"/>
      <c r="M325" s="314"/>
      <c r="N325" s="131"/>
      <c r="O325" s="131"/>
      <c r="P325" s="131"/>
      <c r="Q325" s="131"/>
      <c r="R325" s="131"/>
      <c r="S325" s="131"/>
      <c r="T325" s="179"/>
      <c r="AT325" s="109" t="s">
        <v>159</v>
      </c>
      <c r="AU325" s="109" t="s">
        <v>85</v>
      </c>
    </row>
    <row r="326" spans="2:65" s="316" customFormat="1">
      <c r="B326" s="315"/>
      <c r="D326" s="317" t="s">
        <v>161</v>
      </c>
      <c r="E326" s="318" t="s">
        <v>5</v>
      </c>
      <c r="F326" s="319" t="s">
        <v>1000</v>
      </c>
      <c r="H326" s="320">
        <v>13.4</v>
      </c>
      <c r="I326" s="10"/>
      <c r="L326" s="315"/>
      <c r="M326" s="321"/>
      <c r="N326" s="322"/>
      <c r="O326" s="322"/>
      <c r="P326" s="322"/>
      <c r="Q326" s="322"/>
      <c r="R326" s="322"/>
      <c r="S326" s="322"/>
      <c r="T326" s="323"/>
      <c r="AT326" s="324" t="s">
        <v>161</v>
      </c>
      <c r="AU326" s="324" t="s">
        <v>85</v>
      </c>
      <c r="AV326" s="316" t="s">
        <v>85</v>
      </c>
      <c r="AW326" s="316" t="s">
        <v>40</v>
      </c>
      <c r="AX326" s="316" t="s">
        <v>25</v>
      </c>
      <c r="AY326" s="324" t="s">
        <v>150</v>
      </c>
    </row>
    <row r="327" spans="2:65" s="137" customFormat="1" ht="31.5" customHeight="1">
      <c r="B327" s="130"/>
      <c r="C327" s="302" t="s">
        <v>578</v>
      </c>
      <c r="D327" s="302" t="s">
        <v>152</v>
      </c>
      <c r="E327" s="303" t="s">
        <v>1001</v>
      </c>
      <c r="F327" s="93" t="s">
        <v>1002</v>
      </c>
      <c r="G327" s="304" t="s">
        <v>155</v>
      </c>
      <c r="H327" s="305">
        <v>11.66</v>
      </c>
      <c r="I327" s="8"/>
      <c r="J327" s="306">
        <f>ROUND(I327*H327,2)</f>
        <v>0</v>
      </c>
      <c r="K327" s="93" t="s">
        <v>156</v>
      </c>
      <c r="L327" s="130"/>
      <c r="M327" s="307" t="s">
        <v>5</v>
      </c>
      <c r="N327" s="308" t="s">
        <v>48</v>
      </c>
      <c r="O327" s="131"/>
      <c r="P327" s="309">
        <f>O327*H327</f>
        <v>0</v>
      </c>
      <c r="Q327" s="309">
        <v>0</v>
      </c>
      <c r="R327" s="309">
        <f>Q327*H327</f>
        <v>0</v>
      </c>
      <c r="S327" s="309">
        <v>0</v>
      </c>
      <c r="T327" s="310">
        <f>S327*H327</f>
        <v>0</v>
      </c>
      <c r="AR327" s="109" t="s">
        <v>299</v>
      </c>
      <c r="AT327" s="109" t="s">
        <v>152</v>
      </c>
      <c r="AU327" s="109" t="s">
        <v>85</v>
      </c>
      <c r="AY327" s="109" t="s">
        <v>150</v>
      </c>
      <c r="BE327" s="311">
        <f>IF(N327="základní",J327,0)</f>
        <v>0</v>
      </c>
      <c r="BF327" s="311">
        <f>IF(N327="snížená",J327,0)</f>
        <v>0</v>
      </c>
      <c r="BG327" s="311">
        <f>IF(N327="zákl. přenesená",J327,0)</f>
        <v>0</v>
      </c>
      <c r="BH327" s="311">
        <f>IF(N327="sníž. přenesená",J327,0)</f>
        <v>0</v>
      </c>
      <c r="BI327" s="311">
        <f>IF(N327="nulová",J327,0)</f>
        <v>0</v>
      </c>
      <c r="BJ327" s="109" t="s">
        <v>25</v>
      </c>
      <c r="BK327" s="311">
        <f>ROUND(I327*H327,2)</f>
        <v>0</v>
      </c>
      <c r="BL327" s="109" t="s">
        <v>299</v>
      </c>
      <c r="BM327" s="109" t="s">
        <v>1003</v>
      </c>
    </row>
    <row r="328" spans="2:65" s="137" customFormat="1" ht="36">
      <c r="B328" s="130"/>
      <c r="D328" s="312" t="s">
        <v>159</v>
      </c>
      <c r="F328" s="313" t="s">
        <v>1004</v>
      </c>
      <c r="I328" s="9"/>
      <c r="L328" s="130"/>
      <c r="M328" s="314"/>
      <c r="N328" s="131"/>
      <c r="O328" s="131"/>
      <c r="P328" s="131"/>
      <c r="Q328" s="131"/>
      <c r="R328" s="131"/>
      <c r="S328" s="131"/>
      <c r="T328" s="179"/>
      <c r="AT328" s="109" t="s">
        <v>159</v>
      </c>
      <c r="AU328" s="109" t="s">
        <v>85</v>
      </c>
    </row>
    <row r="329" spans="2:65" s="316" customFormat="1">
      <c r="B329" s="315"/>
      <c r="D329" s="312" t="s">
        <v>161</v>
      </c>
      <c r="E329" s="324" t="s">
        <v>5</v>
      </c>
      <c r="F329" s="325" t="s">
        <v>230</v>
      </c>
      <c r="H329" s="326">
        <v>8</v>
      </c>
      <c r="I329" s="10"/>
      <c r="L329" s="315"/>
      <c r="M329" s="321"/>
      <c r="N329" s="322"/>
      <c r="O329" s="322"/>
      <c r="P329" s="322"/>
      <c r="Q329" s="322"/>
      <c r="R329" s="322"/>
      <c r="S329" s="322"/>
      <c r="T329" s="323"/>
      <c r="AT329" s="324" t="s">
        <v>161</v>
      </c>
      <c r="AU329" s="324" t="s">
        <v>85</v>
      </c>
      <c r="AV329" s="316" t="s">
        <v>85</v>
      </c>
      <c r="AW329" s="316" t="s">
        <v>40</v>
      </c>
      <c r="AX329" s="316" t="s">
        <v>77</v>
      </c>
      <c r="AY329" s="324" t="s">
        <v>150</v>
      </c>
    </row>
    <row r="330" spans="2:65" s="316" customFormat="1">
      <c r="B330" s="315"/>
      <c r="D330" s="312" t="s">
        <v>161</v>
      </c>
      <c r="E330" s="324" t="s">
        <v>5</v>
      </c>
      <c r="F330" s="325" t="s">
        <v>983</v>
      </c>
      <c r="H330" s="326">
        <v>3.66</v>
      </c>
      <c r="I330" s="10"/>
      <c r="L330" s="315"/>
      <c r="M330" s="321"/>
      <c r="N330" s="322"/>
      <c r="O330" s="322"/>
      <c r="P330" s="322"/>
      <c r="Q330" s="322"/>
      <c r="R330" s="322"/>
      <c r="S330" s="322"/>
      <c r="T330" s="323"/>
      <c r="AT330" s="324" t="s">
        <v>161</v>
      </c>
      <c r="AU330" s="324" t="s">
        <v>85</v>
      </c>
      <c r="AV330" s="316" t="s">
        <v>85</v>
      </c>
      <c r="AW330" s="316" t="s">
        <v>40</v>
      </c>
      <c r="AX330" s="316" t="s">
        <v>77</v>
      </c>
      <c r="AY330" s="324" t="s">
        <v>150</v>
      </c>
    </row>
    <row r="331" spans="2:65" s="328" customFormat="1">
      <c r="B331" s="327"/>
      <c r="D331" s="317" t="s">
        <v>161</v>
      </c>
      <c r="E331" s="336" t="s">
        <v>5</v>
      </c>
      <c r="F331" s="337" t="s">
        <v>352</v>
      </c>
      <c r="H331" s="338">
        <v>11.66</v>
      </c>
      <c r="I331" s="11"/>
      <c r="L331" s="327"/>
      <c r="M331" s="332"/>
      <c r="N331" s="333"/>
      <c r="O331" s="333"/>
      <c r="P331" s="333"/>
      <c r="Q331" s="333"/>
      <c r="R331" s="333"/>
      <c r="S331" s="333"/>
      <c r="T331" s="334"/>
      <c r="AT331" s="335" t="s">
        <v>161</v>
      </c>
      <c r="AU331" s="335" t="s">
        <v>85</v>
      </c>
      <c r="AV331" s="328" t="s">
        <v>157</v>
      </c>
      <c r="AW331" s="328" t="s">
        <v>40</v>
      </c>
      <c r="AX331" s="328" t="s">
        <v>25</v>
      </c>
      <c r="AY331" s="335" t="s">
        <v>150</v>
      </c>
    </row>
    <row r="332" spans="2:65" s="137" customFormat="1" ht="31.5" customHeight="1">
      <c r="B332" s="130"/>
      <c r="C332" s="302" t="s">
        <v>584</v>
      </c>
      <c r="D332" s="302" t="s">
        <v>152</v>
      </c>
      <c r="E332" s="303" t="s">
        <v>1005</v>
      </c>
      <c r="F332" s="93" t="s">
        <v>1006</v>
      </c>
      <c r="G332" s="304" t="s">
        <v>155</v>
      </c>
      <c r="H332" s="305">
        <v>11.66</v>
      </c>
      <c r="I332" s="8"/>
      <c r="J332" s="306">
        <f>ROUND(I332*H332,2)</f>
        <v>0</v>
      </c>
      <c r="K332" s="93" t="s">
        <v>156</v>
      </c>
      <c r="L332" s="130"/>
      <c r="M332" s="307" t="s">
        <v>5</v>
      </c>
      <c r="N332" s="308" t="s">
        <v>48</v>
      </c>
      <c r="O332" s="131"/>
      <c r="P332" s="309">
        <f>O332*H332</f>
        <v>0</v>
      </c>
      <c r="Q332" s="309">
        <v>0</v>
      </c>
      <c r="R332" s="309">
        <f>Q332*H332</f>
        <v>0</v>
      </c>
      <c r="S332" s="309">
        <v>0</v>
      </c>
      <c r="T332" s="310">
        <f>S332*H332</f>
        <v>0</v>
      </c>
      <c r="AR332" s="109" t="s">
        <v>299</v>
      </c>
      <c r="AT332" s="109" t="s">
        <v>152</v>
      </c>
      <c r="AU332" s="109" t="s">
        <v>85</v>
      </c>
      <c r="AY332" s="109" t="s">
        <v>150</v>
      </c>
      <c r="BE332" s="311">
        <f>IF(N332="základní",J332,0)</f>
        <v>0</v>
      </c>
      <c r="BF332" s="311">
        <f>IF(N332="snížená",J332,0)</f>
        <v>0</v>
      </c>
      <c r="BG332" s="311">
        <f>IF(N332="zákl. přenesená",J332,0)</f>
        <v>0</v>
      </c>
      <c r="BH332" s="311">
        <f>IF(N332="sníž. přenesená",J332,0)</f>
        <v>0</v>
      </c>
      <c r="BI332" s="311">
        <f>IF(N332="nulová",J332,0)</f>
        <v>0</v>
      </c>
      <c r="BJ332" s="109" t="s">
        <v>25</v>
      </c>
      <c r="BK332" s="311">
        <f>ROUND(I332*H332,2)</f>
        <v>0</v>
      </c>
      <c r="BL332" s="109" t="s">
        <v>299</v>
      </c>
      <c r="BM332" s="109" t="s">
        <v>1007</v>
      </c>
    </row>
    <row r="333" spans="2:65" s="137" customFormat="1" ht="36">
      <c r="B333" s="130"/>
      <c r="D333" s="312" t="s">
        <v>159</v>
      </c>
      <c r="F333" s="313" t="s">
        <v>1004</v>
      </c>
      <c r="I333" s="9"/>
      <c r="L333" s="130"/>
      <c r="M333" s="314"/>
      <c r="N333" s="131"/>
      <c r="O333" s="131"/>
      <c r="P333" s="131"/>
      <c r="Q333" s="131"/>
      <c r="R333" s="131"/>
      <c r="S333" s="131"/>
      <c r="T333" s="179"/>
      <c r="AT333" s="109" t="s">
        <v>159</v>
      </c>
      <c r="AU333" s="109" t="s">
        <v>85</v>
      </c>
    </row>
    <row r="334" spans="2:65" s="316" customFormat="1">
      <c r="B334" s="315"/>
      <c r="D334" s="312" t="s">
        <v>161</v>
      </c>
      <c r="E334" s="324" t="s">
        <v>5</v>
      </c>
      <c r="F334" s="325" t="s">
        <v>230</v>
      </c>
      <c r="H334" s="326">
        <v>8</v>
      </c>
      <c r="I334" s="10"/>
      <c r="L334" s="315"/>
      <c r="M334" s="321"/>
      <c r="N334" s="322"/>
      <c r="O334" s="322"/>
      <c r="P334" s="322"/>
      <c r="Q334" s="322"/>
      <c r="R334" s="322"/>
      <c r="S334" s="322"/>
      <c r="T334" s="323"/>
      <c r="AT334" s="324" t="s">
        <v>161</v>
      </c>
      <c r="AU334" s="324" t="s">
        <v>85</v>
      </c>
      <c r="AV334" s="316" t="s">
        <v>85</v>
      </c>
      <c r="AW334" s="316" t="s">
        <v>40</v>
      </c>
      <c r="AX334" s="316" t="s">
        <v>77</v>
      </c>
      <c r="AY334" s="324" t="s">
        <v>150</v>
      </c>
    </row>
    <row r="335" spans="2:65" s="316" customFormat="1">
      <c r="B335" s="315"/>
      <c r="D335" s="312" t="s">
        <v>161</v>
      </c>
      <c r="E335" s="324" t="s">
        <v>5</v>
      </c>
      <c r="F335" s="325" t="s">
        <v>983</v>
      </c>
      <c r="H335" s="326">
        <v>3.66</v>
      </c>
      <c r="I335" s="10"/>
      <c r="L335" s="315"/>
      <c r="M335" s="321"/>
      <c r="N335" s="322"/>
      <c r="O335" s="322"/>
      <c r="P335" s="322"/>
      <c r="Q335" s="322"/>
      <c r="R335" s="322"/>
      <c r="S335" s="322"/>
      <c r="T335" s="323"/>
      <c r="AT335" s="324" t="s">
        <v>161</v>
      </c>
      <c r="AU335" s="324" t="s">
        <v>85</v>
      </c>
      <c r="AV335" s="316" t="s">
        <v>85</v>
      </c>
      <c r="AW335" s="316" t="s">
        <v>40</v>
      </c>
      <c r="AX335" s="316" t="s">
        <v>77</v>
      </c>
      <c r="AY335" s="324" t="s">
        <v>150</v>
      </c>
    </row>
    <row r="336" spans="2:65" s="328" customFormat="1">
      <c r="B336" s="327"/>
      <c r="D336" s="317" t="s">
        <v>161</v>
      </c>
      <c r="E336" s="336" t="s">
        <v>5</v>
      </c>
      <c r="F336" s="337" t="s">
        <v>352</v>
      </c>
      <c r="H336" s="338">
        <v>11.66</v>
      </c>
      <c r="I336" s="11"/>
      <c r="L336" s="327"/>
      <c r="M336" s="332"/>
      <c r="N336" s="333"/>
      <c r="O336" s="333"/>
      <c r="P336" s="333"/>
      <c r="Q336" s="333"/>
      <c r="R336" s="333"/>
      <c r="S336" s="333"/>
      <c r="T336" s="334"/>
      <c r="AT336" s="335" t="s">
        <v>161</v>
      </c>
      <c r="AU336" s="335" t="s">
        <v>85</v>
      </c>
      <c r="AV336" s="328" t="s">
        <v>157</v>
      </c>
      <c r="AW336" s="328" t="s">
        <v>40</v>
      </c>
      <c r="AX336" s="328" t="s">
        <v>25</v>
      </c>
      <c r="AY336" s="335" t="s">
        <v>150</v>
      </c>
    </row>
    <row r="337" spans="2:65" s="137" customFormat="1" ht="44.25" customHeight="1">
      <c r="B337" s="130"/>
      <c r="C337" s="302" t="s">
        <v>589</v>
      </c>
      <c r="D337" s="302" t="s">
        <v>152</v>
      </c>
      <c r="E337" s="303" t="s">
        <v>1008</v>
      </c>
      <c r="F337" s="93" t="s">
        <v>1009</v>
      </c>
      <c r="G337" s="304" t="s">
        <v>651</v>
      </c>
      <c r="H337" s="305">
        <v>7.0999999999999994E-2</v>
      </c>
      <c r="I337" s="8"/>
      <c r="J337" s="306">
        <f>ROUND(I337*H337,2)</f>
        <v>0</v>
      </c>
      <c r="K337" s="93" t="s">
        <v>156</v>
      </c>
      <c r="L337" s="130"/>
      <c r="M337" s="307" t="s">
        <v>5</v>
      </c>
      <c r="N337" s="308" t="s">
        <v>48</v>
      </c>
      <c r="O337" s="131"/>
      <c r="P337" s="309">
        <f>O337*H337</f>
        <v>0</v>
      </c>
      <c r="Q337" s="309">
        <v>0</v>
      </c>
      <c r="R337" s="309">
        <f>Q337*H337</f>
        <v>0</v>
      </c>
      <c r="S337" s="309">
        <v>0</v>
      </c>
      <c r="T337" s="310">
        <f>S337*H337</f>
        <v>0</v>
      </c>
      <c r="AR337" s="109" t="s">
        <v>299</v>
      </c>
      <c r="AT337" s="109" t="s">
        <v>152</v>
      </c>
      <c r="AU337" s="109" t="s">
        <v>85</v>
      </c>
      <c r="AY337" s="109" t="s">
        <v>150</v>
      </c>
      <c r="BE337" s="311">
        <f>IF(N337="základní",J337,0)</f>
        <v>0</v>
      </c>
      <c r="BF337" s="311">
        <f>IF(N337="snížená",J337,0)</f>
        <v>0</v>
      </c>
      <c r="BG337" s="311">
        <f>IF(N337="zákl. přenesená",J337,0)</f>
        <v>0</v>
      </c>
      <c r="BH337" s="311">
        <f>IF(N337="sníž. přenesená",J337,0)</f>
        <v>0</v>
      </c>
      <c r="BI337" s="311">
        <f>IF(N337="nulová",J337,0)</f>
        <v>0</v>
      </c>
      <c r="BJ337" s="109" t="s">
        <v>25</v>
      </c>
      <c r="BK337" s="311">
        <f>ROUND(I337*H337,2)</f>
        <v>0</v>
      </c>
      <c r="BL337" s="109" t="s">
        <v>299</v>
      </c>
      <c r="BM337" s="109" t="s">
        <v>1010</v>
      </c>
    </row>
    <row r="338" spans="2:65" s="137" customFormat="1" ht="108">
      <c r="B338" s="130"/>
      <c r="D338" s="312" t="s">
        <v>159</v>
      </c>
      <c r="F338" s="313" t="s">
        <v>1011</v>
      </c>
      <c r="I338" s="9"/>
      <c r="L338" s="130"/>
      <c r="M338" s="314"/>
      <c r="N338" s="131"/>
      <c r="O338" s="131"/>
      <c r="P338" s="131"/>
      <c r="Q338" s="131"/>
      <c r="R338" s="131"/>
      <c r="S338" s="131"/>
      <c r="T338" s="179"/>
      <c r="AT338" s="109" t="s">
        <v>159</v>
      </c>
      <c r="AU338" s="109" t="s">
        <v>85</v>
      </c>
    </row>
    <row r="339" spans="2:65" s="289" customFormat="1" ht="29.85" customHeight="1">
      <c r="B339" s="288"/>
      <c r="D339" s="299" t="s">
        <v>76</v>
      </c>
      <c r="E339" s="300" t="s">
        <v>1012</v>
      </c>
      <c r="F339" s="300" t="s">
        <v>1013</v>
      </c>
      <c r="I339" s="7"/>
      <c r="J339" s="301">
        <f>BK339</f>
        <v>0</v>
      </c>
      <c r="L339" s="288"/>
      <c r="M339" s="293"/>
      <c r="N339" s="294"/>
      <c r="O339" s="294"/>
      <c r="P339" s="295">
        <f>SUM(P340:P348)</f>
        <v>0</v>
      </c>
      <c r="Q339" s="294"/>
      <c r="R339" s="295">
        <f>SUM(R340:R348)</f>
        <v>0.10000219999999999</v>
      </c>
      <c r="S339" s="294"/>
      <c r="T339" s="296">
        <f>SUM(T340:T348)</f>
        <v>0</v>
      </c>
      <c r="AR339" s="290" t="s">
        <v>85</v>
      </c>
      <c r="AT339" s="297" t="s">
        <v>76</v>
      </c>
      <c r="AU339" s="297" t="s">
        <v>25</v>
      </c>
      <c r="AY339" s="290" t="s">
        <v>150</v>
      </c>
      <c r="BK339" s="298">
        <f>SUM(BK340:BK348)</f>
        <v>0</v>
      </c>
    </row>
    <row r="340" spans="2:65" s="137" customFormat="1" ht="31.5" customHeight="1">
      <c r="B340" s="130"/>
      <c r="C340" s="302" t="s">
        <v>594</v>
      </c>
      <c r="D340" s="302" t="s">
        <v>152</v>
      </c>
      <c r="E340" s="303" t="s">
        <v>1014</v>
      </c>
      <c r="F340" s="93" t="s">
        <v>1015</v>
      </c>
      <c r="G340" s="304" t="s">
        <v>155</v>
      </c>
      <c r="H340" s="305">
        <v>20.239999999999998</v>
      </c>
      <c r="I340" s="8"/>
      <c r="J340" s="306">
        <f>ROUND(I340*H340,2)</f>
        <v>0</v>
      </c>
      <c r="K340" s="93" t="s">
        <v>156</v>
      </c>
      <c r="L340" s="130"/>
      <c r="M340" s="307" t="s">
        <v>5</v>
      </c>
      <c r="N340" s="308" t="s">
        <v>48</v>
      </c>
      <c r="O340" s="131"/>
      <c r="P340" s="309">
        <f>O340*H340</f>
        <v>0</v>
      </c>
      <c r="Q340" s="309">
        <v>2.9999999999999997E-4</v>
      </c>
      <c r="R340" s="309">
        <f>Q340*H340</f>
        <v>6.0719999999999993E-3</v>
      </c>
      <c r="S340" s="309">
        <v>0</v>
      </c>
      <c r="T340" s="310">
        <f>S340*H340</f>
        <v>0</v>
      </c>
      <c r="AR340" s="109" t="s">
        <v>299</v>
      </c>
      <c r="AT340" s="109" t="s">
        <v>152</v>
      </c>
      <c r="AU340" s="109" t="s">
        <v>85</v>
      </c>
      <c r="AY340" s="109" t="s">
        <v>150</v>
      </c>
      <c r="BE340" s="311">
        <f>IF(N340="základní",J340,0)</f>
        <v>0</v>
      </c>
      <c r="BF340" s="311">
        <f>IF(N340="snížená",J340,0)</f>
        <v>0</v>
      </c>
      <c r="BG340" s="311">
        <f>IF(N340="zákl. přenesená",J340,0)</f>
        <v>0</v>
      </c>
      <c r="BH340" s="311">
        <f>IF(N340="sníž. přenesená",J340,0)</f>
        <v>0</v>
      </c>
      <c r="BI340" s="311">
        <f>IF(N340="nulová",J340,0)</f>
        <v>0</v>
      </c>
      <c r="BJ340" s="109" t="s">
        <v>25</v>
      </c>
      <c r="BK340" s="311">
        <f>ROUND(I340*H340,2)</f>
        <v>0</v>
      </c>
      <c r="BL340" s="109" t="s">
        <v>299</v>
      </c>
      <c r="BM340" s="109" t="s">
        <v>1016</v>
      </c>
    </row>
    <row r="341" spans="2:65" s="316" customFormat="1">
      <c r="B341" s="315"/>
      <c r="D341" s="317" t="s">
        <v>161</v>
      </c>
      <c r="E341" s="318" t="s">
        <v>5</v>
      </c>
      <c r="F341" s="319" t="s">
        <v>1017</v>
      </c>
      <c r="H341" s="320">
        <v>20.239999999999998</v>
      </c>
      <c r="I341" s="10"/>
      <c r="L341" s="315"/>
      <c r="M341" s="321"/>
      <c r="N341" s="322"/>
      <c r="O341" s="322"/>
      <c r="P341" s="322"/>
      <c r="Q341" s="322"/>
      <c r="R341" s="322"/>
      <c r="S341" s="322"/>
      <c r="T341" s="323"/>
      <c r="AT341" s="324" t="s">
        <v>161</v>
      </c>
      <c r="AU341" s="324" t="s">
        <v>85</v>
      </c>
      <c r="AV341" s="316" t="s">
        <v>85</v>
      </c>
      <c r="AW341" s="316" t="s">
        <v>40</v>
      </c>
      <c r="AX341" s="316" t="s">
        <v>25</v>
      </c>
      <c r="AY341" s="324" t="s">
        <v>150</v>
      </c>
    </row>
    <row r="342" spans="2:65" s="137" customFormat="1" ht="31.5" customHeight="1">
      <c r="B342" s="130"/>
      <c r="C342" s="339" t="s">
        <v>599</v>
      </c>
      <c r="D342" s="339" t="s">
        <v>337</v>
      </c>
      <c r="E342" s="340" t="s">
        <v>1018</v>
      </c>
      <c r="F342" s="341" t="s">
        <v>1019</v>
      </c>
      <c r="G342" s="342" t="s">
        <v>155</v>
      </c>
      <c r="H342" s="343">
        <v>10.321999999999999</v>
      </c>
      <c r="I342" s="12"/>
      <c r="J342" s="344">
        <f>ROUND(I342*H342,2)</f>
        <v>0</v>
      </c>
      <c r="K342" s="341" t="s">
        <v>156</v>
      </c>
      <c r="L342" s="345"/>
      <c r="M342" s="346" t="s">
        <v>5</v>
      </c>
      <c r="N342" s="347" t="s">
        <v>48</v>
      </c>
      <c r="O342" s="131"/>
      <c r="P342" s="309">
        <f>O342*H342</f>
        <v>0</v>
      </c>
      <c r="Q342" s="309">
        <v>4.8999999999999998E-3</v>
      </c>
      <c r="R342" s="309">
        <f>Q342*H342</f>
        <v>5.0577799999999992E-2</v>
      </c>
      <c r="S342" s="309">
        <v>0</v>
      </c>
      <c r="T342" s="310">
        <f>S342*H342</f>
        <v>0</v>
      </c>
      <c r="AR342" s="109" t="s">
        <v>341</v>
      </c>
      <c r="AT342" s="109" t="s">
        <v>337</v>
      </c>
      <c r="AU342" s="109" t="s">
        <v>85</v>
      </c>
      <c r="AY342" s="109" t="s">
        <v>150</v>
      </c>
      <c r="BE342" s="311">
        <f>IF(N342="základní",J342,0)</f>
        <v>0</v>
      </c>
      <c r="BF342" s="311">
        <f>IF(N342="snížená",J342,0)</f>
        <v>0</v>
      </c>
      <c r="BG342" s="311">
        <f>IF(N342="zákl. přenesená",J342,0)</f>
        <v>0</v>
      </c>
      <c r="BH342" s="311">
        <f>IF(N342="sníž. přenesená",J342,0)</f>
        <v>0</v>
      </c>
      <c r="BI342" s="311">
        <f>IF(N342="nulová",J342,0)</f>
        <v>0</v>
      </c>
      <c r="BJ342" s="109" t="s">
        <v>25</v>
      </c>
      <c r="BK342" s="311">
        <f>ROUND(I342*H342,2)</f>
        <v>0</v>
      </c>
      <c r="BL342" s="109" t="s">
        <v>341</v>
      </c>
      <c r="BM342" s="109" t="s">
        <v>1020</v>
      </c>
    </row>
    <row r="343" spans="2:65" s="316" customFormat="1">
      <c r="B343" s="315"/>
      <c r="D343" s="312" t="s">
        <v>161</v>
      </c>
      <c r="E343" s="324" t="s">
        <v>5</v>
      </c>
      <c r="F343" s="325" t="s">
        <v>1021</v>
      </c>
      <c r="H343" s="326">
        <v>10.119999999999999</v>
      </c>
      <c r="I343" s="10"/>
      <c r="L343" s="315"/>
      <c r="M343" s="321"/>
      <c r="N343" s="322"/>
      <c r="O343" s="322"/>
      <c r="P343" s="322"/>
      <c r="Q343" s="322"/>
      <c r="R343" s="322"/>
      <c r="S343" s="322"/>
      <c r="T343" s="323"/>
      <c r="AT343" s="324" t="s">
        <v>161</v>
      </c>
      <c r="AU343" s="324" t="s">
        <v>85</v>
      </c>
      <c r="AV343" s="316" t="s">
        <v>85</v>
      </c>
      <c r="AW343" s="316" t="s">
        <v>40</v>
      </c>
      <c r="AX343" s="316" t="s">
        <v>25</v>
      </c>
      <c r="AY343" s="324" t="s">
        <v>150</v>
      </c>
    </row>
    <row r="344" spans="2:65" s="316" customFormat="1">
      <c r="B344" s="315"/>
      <c r="D344" s="317" t="s">
        <v>161</v>
      </c>
      <c r="F344" s="319" t="s">
        <v>1022</v>
      </c>
      <c r="H344" s="320">
        <v>10.321999999999999</v>
      </c>
      <c r="I344" s="10"/>
      <c r="L344" s="315"/>
      <c r="M344" s="321"/>
      <c r="N344" s="322"/>
      <c r="O344" s="322"/>
      <c r="P344" s="322"/>
      <c r="Q344" s="322"/>
      <c r="R344" s="322"/>
      <c r="S344" s="322"/>
      <c r="T344" s="323"/>
      <c r="AT344" s="324" t="s">
        <v>161</v>
      </c>
      <c r="AU344" s="324" t="s">
        <v>85</v>
      </c>
      <c r="AV344" s="316" t="s">
        <v>85</v>
      </c>
      <c r="AW344" s="316" t="s">
        <v>6</v>
      </c>
      <c r="AX344" s="316" t="s">
        <v>25</v>
      </c>
      <c r="AY344" s="324" t="s">
        <v>150</v>
      </c>
    </row>
    <row r="345" spans="2:65" s="137" customFormat="1" ht="31.5" customHeight="1">
      <c r="B345" s="130"/>
      <c r="C345" s="339" t="s">
        <v>605</v>
      </c>
      <c r="D345" s="339" t="s">
        <v>337</v>
      </c>
      <c r="E345" s="340" t="s">
        <v>1023</v>
      </c>
      <c r="F345" s="341" t="s">
        <v>1024</v>
      </c>
      <c r="G345" s="342" t="s">
        <v>155</v>
      </c>
      <c r="H345" s="343">
        <v>10.321999999999999</v>
      </c>
      <c r="I345" s="12"/>
      <c r="J345" s="344">
        <f>ROUND(I345*H345,2)</f>
        <v>0</v>
      </c>
      <c r="K345" s="341" t="s">
        <v>156</v>
      </c>
      <c r="L345" s="345"/>
      <c r="M345" s="346" t="s">
        <v>5</v>
      </c>
      <c r="N345" s="347" t="s">
        <v>48</v>
      </c>
      <c r="O345" s="131"/>
      <c r="P345" s="309">
        <f>O345*H345</f>
        <v>0</v>
      </c>
      <c r="Q345" s="309">
        <v>4.1999999999999997E-3</v>
      </c>
      <c r="R345" s="309">
        <f>Q345*H345</f>
        <v>4.3352399999999992E-2</v>
      </c>
      <c r="S345" s="309">
        <v>0</v>
      </c>
      <c r="T345" s="310">
        <f>S345*H345</f>
        <v>0</v>
      </c>
      <c r="AR345" s="109" t="s">
        <v>341</v>
      </c>
      <c r="AT345" s="109" t="s">
        <v>337</v>
      </c>
      <c r="AU345" s="109" t="s">
        <v>85</v>
      </c>
      <c r="AY345" s="109" t="s">
        <v>150</v>
      </c>
      <c r="BE345" s="311">
        <f>IF(N345="základní",J345,0)</f>
        <v>0</v>
      </c>
      <c r="BF345" s="311">
        <f>IF(N345="snížená",J345,0)</f>
        <v>0</v>
      </c>
      <c r="BG345" s="311">
        <f>IF(N345="zákl. přenesená",J345,0)</f>
        <v>0</v>
      </c>
      <c r="BH345" s="311">
        <f>IF(N345="sníž. přenesená",J345,0)</f>
        <v>0</v>
      </c>
      <c r="BI345" s="311">
        <f>IF(N345="nulová",J345,0)</f>
        <v>0</v>
      </c>
      <c r="BJ345" s="109" t="s">
        <v>25</v>
      </c>
      <c r="BK345" s="311">
        <f>ROUND(I345*H345,2)</f>
        <v>0</v>
      </c>
      <c r="BL345" s="109" t="s">
        <v>341</v>
      </c>
      <c r="BM345" s="109" t="s">
        <v>1025</v>
      </c>
    </row>
    <row r="346" spans="2:65" s="316" customFormat="1">
      <c r="B346" s="315"/>
      <c r="D346" s="317" t="s">
        <v>161</v>
      </c>
      <c r="F346" s="319" t="s">
        <v>1022</v>
      </c>
      <c r="H346" s="320">
        <v>10.321999999999999</v>
      </c>
      <c r="I346" s="10"/>
      <c r="L346" s="315"/>
      <c r="M346" s="321"/>
      <c r="N346" s="322"/>
      <c r="O346" s="322"/>
      <c r="P346" s="322"/>
      <c r="Q346" s="322"/>
      <c r="R346" s="322"/>
      <c r="S346" s="322"/>
      <c r="T346" s="323"/>
      <c r="AT346" s="324" t="s">
        <v>161</v>
      </c>
      <c r="AU346" s="324" t="s">
        <v>85</v>
      </c>
      <c r="AV346" s="316" t="s">
        <v>85</v>
      </c>
      <c r="AW346" s="316" t="s">
        <v>6</v>
      </c>
      <c r="AX346" s="316" t="s">
        <v>25</v>
      </c>
      <c r="AY346" s="324" t="s">
        <v>150</v>
      </c>
    </row>
    <row r="347" spans="2:65" s="137" customFormat="1" ht="31.5" customHeight="1">
      <c r="B347" s="130"/>
      <c r="C347" s="302" t="s">
        <v>610</v>
      </c>
      <c r="D347" s="302" t="s">
        <v>152</v>
      </c>
      <c r="E347" s="303" t="s">
        <v>1026</v>
      </c>
      <c r="F347" s="93" t="s">
        <v>1027</v>
      </c>
      <c r="G347" s="304" t="s">
        <v>651</v>
      </c>
      <c r="H347" s="305">
        <v>0.1</v>
      </c>
      <c r="I347" s="8"/>
      <c r="J347" s="306">
        <f>ROUND(I347*H347,2)</f>
        <v>0</v>
      </c>
      <c r="K347" s="93" t="s">
        <v>156</v>
      </c>
      <c r="L347" s="130"/>
      <c r="M347" s="307" t="s">
        <v>5</v>
      </c>
      <c r="N347" s="308" t="s">
        <v>48</v>
      </c>
      <c r="O347" s="131"/>
      <c r="P347" s="309">
        <f>O347*H347</f>
        <v>0</v>
      </c>
      <c r="Q347" s="309">
        <v>0</v>
      </c>
      <c r="R347" s="309">
        <f>Q347*H347</f>
        <v>0</v>
      </c>
      <c r="S347" s="309">
        <v>0</v>
      </c>
      <c r="T347" s="310">
        <f>S347*H347</f>
        <v>0</v>
      </c>
      <c r="AR347" s="109" t="s">
        <v>299</v>
      </c>
      <c r="AT347" s="109" t="s">
        <v>152</v>
      </c>
      <c r="AU347" s="109" t="s">
        <v>85</v>
      </c>
      <c r="AY347" s="109" t="s">
        <v>150</v>
      </c>
      <c r="BE347" s="311">
        <f>IF(N347="základní",J347,0)</f>
        <v>0</v>
      </c>
      <c r="BF347" s="311">
        <f>IF(N347="snížená",J347,0)</f>
        <v>0</v>
      </c>
      <c r="BG347" s="311">
        <f>IF(N347="zákl. přenesená",J347,0)</f>
        <v>0</v>
      </c>
      <c r="BH347" s="311">
        <f>IF(N347="sníž. přenesená",J347,0)</f>
        <v>0</v>
      </c>
      <c r="BI347" s="311">
        <f>IF(N347="nulová",J347,0)</f>
        <v>0</v>
      </c>
      <c r="BJ347" s="109" t="s">
        <v>25</v>
      </c>
      <c r="BK347" s="311">
        <f>ROUND(I347*H347,2)</f>
        <v>0</v>
      </c>
      <c r="BL347" s="109" t="s">
        <v>299</v>
      </c>
      <c r="BM347" s="109" t="s">
        <v>1028</v>
      </c>
    </row>
    <row r="348" spans="2:65" s="137" customFormat="1" ht="108">
      <c r="B348" s="130"/>
      <c r="D348" s="312" t="s">
        <v>159</v>
      </c>
      <c r="F348" s="313" t="s">
        <v>1029</v>
      </c>
      <c r="I348" s="9"/>
      <c r="L348" s="130"/>
      <c r="M348" s="314"/>
      <c r="N348" s="131"/>
      <c r="O348" s="131"/>
      <c r="P348" s="131"/>
      <c r="Q348" s="131"/>
      <c r="R348" s="131"/>
      <c r="S348" s="131"/>
      <c r="T348" s="179"/>
      <c r="AT348" s="109" t="s">
        <v>159</v>
      </c>
      <c r="AU348" s="109" t="s">
        <v>85</v>
      </c>
    </row>
    <row r="349" spans="2:65" s="289" customFormat="1" ht="29.85" customHeight="1">
      <c r="B349" s="288"/>
      <c r="D349" s="299" t="s">
        <v>76</v>
      </c>
      <c r="E349" s="300" t="s">
        <v>1030</v>
      </c>
      <c r="F349" s="300" t="s">
        <v>1031</v>
      </c>
      <c r="I349" s="7"/>
      <c r="J349" s="301">
        <f>BK349</f>
        <v>0</v>
      </c>
      <c r="L349" s="288"/>
      <c r="M349" s="293"/>
      <c r="N349" s="294"/>
      <c r="O349" s="294"/>
      <c r="P349" s="295">
        <f>SUM(P350:P395)</f>
        <v>0</v>
      </c>
      <c r="Q349" s="294"/>
      <c r="R349" s="295">
        <f>SUM(R350:R395)</f>
        <v>0.84088622000000002</v>
      </c>
      <c r="S349" s="294"/>
      <c r="T349" s="296">
        <f>SUM(T350:T395)</f>
        <v>0</v>
      </c>
      <c r="AR349" s="290" t="s">
        <v>85</v>
      </c>
      <c r="AT349" s="297" t="s">
        <v>76</v>
      </c>
      <c r="AU349" s="297" t="s">
        <v>25</v>
      </c>
      <c r="AY349" s="290" t="s">
        <v>150</v>
      </c>
      <c r="BK349" s="298">
        <f>SUM(BK350:BK395)</f>
        <v>0</v>
      </c>
    </row>
    <row r="350" spans="2:65" s="137" customFormat="1" ht="31.5" customHeight="1">
      <c r="B350" s="130"/>
      <c r="C350" s="302" t="s">
        <v>614</v>
      </c>
      <c r="D350" s="302" t="s">
        <v>152</v>
      </c>
      <c r="E350" s="303" t="s">
        <v>1032</v>
      </c>
      <c r="F350" s="93" t="s">
        <v>1033</v>
      </c>
      <c r="G350" s="304" t="s">
        <v>401</v>
      </c>
      <c r="H350" s="305">
        <v>12</v>
      </c>
      <c r="I350" s="8"/>
      <c r="J350" s="306">
        <f>ROUND(I350*H350,2)</f>
        <v>0</v>
      </c>
      <c r="K350" s="93" t="s">
        <v>156</v>
      </c>
      <c r="L350" s="130"/>
      <c r="M350" s="307" t="s">
        <v>5</v>
      </c>
      <c r="N350" s="308" t="s">
        <v>48</v>
      </c>
      <c r="O350" s="131"/>
      <c r="P350" s="309">
        <f>O350*H350</f>
        <v>0</v>
      </c>
      <c r="Q350" s="309">
        <v>0</v>
      </c>
      <c r="R350" s="309">
        <f>Q350*H350</f>
        <v>0</v>
      </c>
      <c r="S350" s="309">
        <v>0</v>
      </c>
      <c r="T350" s="310">
        <f>S350*H350</f>
        <v>0</v>
      </c>
      <c r="AR350" s="109" t="s">
        <v>299</v>
      </c>
      <c r="AT350" s="109" t="s">
        <v>152</v>
      </c>
      <c r="AU350" s="109" t="s">
        <v>85</v>
      </c>
      <c r="AY350" s="109" t="s">
        <v>150</v>
      </c>
      <c r="BE350" s="311">
        <f>IF(N350="základní",J350,0)</f>
        <v>0</v>
      </c>
      <c r="BF350" s="311">
        <f>IF(N350="snížená",J350,0)</f>
        <v>0</v>
      </c>
      <c r="BG350" s="311">
        <f>IF(N350="zákl. přenesená",J350,0)</f>
        <v>0</v>
      </c>
      <c r="BH350" s="311">
        <f>IF(N350="sníž. přenesená",J350,0)</f>
        <v>0</v>
      </c>
      <c r="BI350" s="311">
        <f>IF(N350="nulová",J350,0)</f>
        <v>0</v>
      </c>
      <c r="BJ350" s="109" t="s">
        <v>25</v>
      </c>
      <c r="BK350" s="311">
        <f>ROUND(I350*H350,2)</f>
        <v>0</v>
      </c>
      <c r="BL350" s="109" t="s">
        <v>299</v>
      </c>
      <c r="BM350" s="109" t="s">
        <v>1034</v>
      </c>
    </row>
    <row r="351" spans="2:65" s="137" customFormat="1" ht="120">
      <c r="B351" s="130"/>
      <c r="D351" s="312" t="s">
        <v>159</v>
      </c>
      <c r="F351" s="313" t="s">
        <v>1035</v>
      </c>
      <c r="I351" s="9"/>
      <c r="L351" s="130"/>
      <c r="M351" s="314"/>
      <c r="N351" s="131"/>
      <c r="O351" s="131"/>
      <c r="P351" s="131"/>
      <c r="Q351" s="131"/>
      <c r="R351" s="131"/>
      <c r="S351" s="131"/>
      <c r="T351" s="179"/>
      <c r="AT351" s="109" t="s">
        <v>159</v>
      </c>
      <c r="AU351" s="109" t="s">
        <v>85</v>
      </c>
    </row>
    <row r="352" spans="2:65" s="316" customFormat="1">
      <c r="B352" s="315"/>
      <c r="D352" s="317" t="s">
        <v>161</v>
      </c>
      <c r="E352" s="318" t="s">
        <v>5</v>
      </c>
      <c r="F352" s="319" t="s">
        <v>1036</v>
      </c>
      <c r="H352" s="320">
        <v>12</v>
      </c>
      <c r="I352" s="10"/>
      <c r="L352" s="315"/>
      <c r="M352" s="321"/>
      <c r="N352" s="322"/>
      <c r="O352" s="322"/>
      <c r="P352" s="322"/>
      <c r="Q352" s="322"/>
      <c r="R352" s="322"/>
      <c r="S352" s="322"/>
      <c r="T352" s="323"/>
      <c r="AT352" s="324" t="s">
        <v>161</v>
      </c>
      <c r="AU352" s="324" t="s">
        <v>85</v>
      </c>
      <c r="AV352" s="316" t="s">
        <v>85</v>
      </c>
      <c r="AW352" s="316" t="s">
        <v>40</v>
      </c>
      <c r="AX352" s="316" t="s">
        <v>25</v>
      </c>
      <c r="AY352" s="324" t="s">
        <v>150</v>
      </c>
    </row>
    <row r="353" spans="2:65" s="137" customFormat="1" ht="31.5" customHeight="1">
      <c r="B353" s="130"/>
      <c r="C353" s="302" t="s">
        <v>618</v>
      </c>
      <c r="D353" s="302" t="s">
        <v>152</v>
      </c>
      <c r="E353" s="303" t="s">
        <v>1037</v>
      </c>
      <c r="F353" s="93" t="s">
        <v>1038</v>
      </c>
      <c r="G353" s="304" t="s">
        <v>175</v>
      </c>
      <c r="H353" s="305">
        <v>0.77300000000000002</v>
      </c>
      <c r="I353" s="8"/>
      <c r="J353" s="306">
        <f>ROUND(I353*H353,2)</f>
        <v>0</v>
      </c>
      <c r="K353" s="93" t="s">
        <v>156</v>
      </c>
      <c r="L353" s="130"/>
      <c r="M353" s="307" t="s">
        <v>5</v>
      </c>
      <c r="N353" s="308" t="s">
        <v>48</v>
      </c>
      <c r="O353" s="131"/>
      <c r="P353" s="309">
        <f>O353*H353</f>
        <v>0</v>
      </c>
      <c r="Q353" s="309">
        <v>1.89E-3</v>
      </c>
      <c r="R353" s="309">
        <f>Q353*H353</f>
        <v>1.46097E-3</v>
      </c>
      <c r="S353" s="309">
        <v>0</v>
      </c>
      <c r="T353" s="310">
        <f>S353*H353</f>
        <v>0</v>
      </c>
      <c r="AR353" s="109" t="s">
        <v>299</v>
      </c>
      <c r="AT353" s="109" t="s">
        <v>152</v>
      </c>
      <c r="AU353" s="109" t="s">
        <v>85</v>
      </c>
      <c r="AY353" s="109" t="s">
        <v>150</v>
      </c>
      <c r="BE353" s="311">
        <f>IF(N353="základní",J353,0)</f>
        <v>0</v>
      </c>
      <c r="BF353" s="311">
        <f>IF(N353="snížená",J353,0)</f>
        <v>0</v>
      </c>
      <c r="BG353" s="311">
        <f>IF(N353="zákl. přenesená",J353,0)</f>
        <v>0</v>
      </c>
      <c r="BH353" s="311">
        <f>IF(N353="sníž. přenesená",J353,0)</f>
        <v>0</v>
      </c>
      <c r="BI353" s="311">
        <f>IF(N353="nulová",J353,0)</f>
        <v>0</v>
      </c>
      <c r="BJ353" s="109" t="s">
        <v>25</v>
      </c>
      <c r="BK353" s="311">
        <f>ROUND(I353*H353,2)</f>
        <v>0</v>
      </c>
      <c r="BL353" s="109" t="s">
        <v>299</v>
      </c>
      <c r="BM353" s="109" t="s">
        <v>1039</v>
      </c>
    </row>
    <row r="354" spans="2:65" s="137" customFormat="1" ht="120">
      <c r="B354" s="130"/>
      <c r="D354" s="312" t="s">
        <v>159</v>
      </c>
      <c r="F354" s="313" t="s">
        <v>1035</v>
      </c>
      <c r="I354" s="9"/>
      <c r="L354" s="130"/>
      <c r="M354" s="314"/>
      <c r="N354" s="131"/>
      <c r="O354" s="131"/>
      <c r="P354" s="131"/>
      <c r="Q354" s="131"/>
      <c r="R354" s="131"/>
      <c r="S354" s="131"/>
      <c r="T354" s="179"/>
      <c r="AT354" s="109" t="s">
        <v>159</v>
      </c>
      <c r="AU354" s="109" t="s">
        <v>85</v>
      </c>
    </row>
    <row r="355" spans="2:65" s="316" customFormat="1">
      <c r="B355" s="315"/>
      <c r="D355" s="312" t="s">
        <v>161</v>
      </c>
      <c r="E355" s="324" t="s">
        <v>5</v>
      </c>
      <c r="F355" s="325" t="s">
        <v>1040</v>
      </c>
      <c r="H355" s="326">
        <v>0.154</v>
      </c>
      <c r="I355" s="10"/>
      <c r="L355" s="315"/>
      <c r="M355" s="321"/>
      <c r="N355" s="322"/>
      <c r="O355" s="322"/>
      <c r="P355" s="322"/>
      <c r="Q355" s="322"/>
      <c r="R355" s="322"/>
      <c r="S355" s="322"/>
      <c r="T355" s="323"/>
      <c r="AT355" s="324" t="s">
        <v>161</v>
      </c>
      <c r="AU355" s="324" t="s">
        <v>85</v>
      </c>
      <c r="AV355" s="316" t="s">
        <v>85</v>
      </c>
      <c r="AW355" s="316" t="s">
        <v>40</v>
      </c>
      <c r="AX355" s="316" t="s">
        <v>77</v>
      </c>
      <c r="AY355" s="324" t="s">
        <v>150</v>
      </c>
    </row>
    <row r="356" spans="2:65" s="316" customFormat="1">
      <c r="B356" s="315"/>
      <c r="D356" s="312" t="s">
        <v>161</v>
      </c>
      <c r="E356" s="324" t="s">
        <v>5</v>
      </c>
      <c r="F356" s="325" t="s">
        <v>1041</v>
      </c>
      <c r="H356" s="326">
        <v>0.29599999999999999</v>
      </c>
      <c r="I356" s="10"/>
      <c r="L356" s="315"/>
      <c r="M356" s="321"/>
      <c r="N356" s="322"/>
      <c r="O356" s="322"/>
      <c r="P356" s="322"/>
      <c r="Q356" s="322"/>
      <c r="R356" s="322"/>
      <c r="S356" s="322"/>
      <c r="T356" s="323"/>
      <c r="AT356" s="324" t="s">
        <v>161</v>
      </c>
      <c r="AU356" s="324" t="s">
        <v>85</v>
      </c>
      <c r="AV356" s="316" t="s">
        <v>85</v>
      </c>
      <c r="AW356" s="316" t="s">
        <v>40</v>
      </c>
      <c r="AX356" s="316" t="s">
        <v>77</v>
      </c>
      <c r="AY356" s="324" t="s">
        <v>150</v>
      </c>
    </row>
    <row r="357" spans="2:65" s="316" customFormat="1">
      <c r="B357" s="315"/>
      <c r="D357" s="312" t="s">
        <v>161</v>
      </c>
      <c r="E357" s="324" t="s">
        <v>5</v>
      </c>
      <c r="F357" s="325" t="s">
        <v>1042</v>
      </c>
      <c r="H357" s="326">
        <v>0.222</v>
      </c>
      <c r="I357" s="10"/>
      <c r="L357" s="315"/>
      <c r="M357" s="321"/>
      <c r="N357" s="322"/>
      <c r="O357" s="322"/>
      <c r="P357" s="322"/>
      <c r="Q357" s="322"/>
      <c r="R357" s="322"/>
      <c r="S357" s="322"/>
      <c r="T357" s="323"/>
      <c r="AT357" s="324" t="s">
        <v>161</v>
      </c>
      <c r="AU357" s="324" t="s">
        <v>85</v>
      </c>
      <c r="AV357" s="316" t="s">
        <v>85</v>
      </c>
      <c r="AW357" s="316" t="s">
        <v>40</v>
      </c>
      <c r="AX357" s="316" t="s">
        <v>77</v>
      </c>
      <c r="AY357" s="324" t="s">
        <v>150</v>
      </c>
    </row>
    <row r="358" spans="2:65" s="316" customFormat="1">
      <c r="B358" s="315"/>
      <c r="D358" s="312" t="s">
        <v>161</v>
      </c>
      <c r="E358" s="324" t="s">
        <v>5</v>
      </c>
      <c r="F358" s="325" t="s">
        <v>1043</v>
      </c>
      <c r="H358" s="326">
        <v>0.10100000000000001</v>
      </c>
      <c r="I358" s="10"/>
      <c r="L358" s="315"/>
      <c r="M358" s="321"/>
      <c r="N358" s="322"/>
      <c r="O358" s="322"/>
      <c r="P358" s="322"/>
      <c r="Q358" s="322"/>
      <c r="R358" s="322"/>
      <c r="S358" s="322"/>
      <c r="T358" s="323"/>
      <c r="AT358" s="324" t="s">
        <v>161</v>
      </c>
      <c r="AU358" s="324" t="s">
        <v>85</v>
      </c>
      <c r="AV358" s="316" t="s">
        <v>85</v>
      </c>
      <c r="AW358" s="316" t="s">
        <v>40</v>
      </c>
      <c r="AX358" s="316" t="s">
        <v>77</v>
      </c>
      <c r="AY358" s="324" t="s">
        <v>150</v>
      </c>
    </row>
    <row r="359" spans="2:65" s="328" customFormat="1">
      <c r="B359" s="327"/>
      <c r="D359" s="317" t="s">
        <v>161</v>
      </c>
      <c r="E359" s="336" t="s">
        <v>5</v>
      </c>
      <c r="F359" s="337" t="s">
        <v>352</v>
      </c>
      <c r="H359" s="338">
        <v>0.77300000000000002</v>
      </c>
      <c r="I359" s="11"/>
      <c r="L359" s="327"/>
      <c r="M359" s="332"/>
      <c r="N359" s="333"/>
      <c r="O359" s="333"/>
      <c r="P359" s="333"/>
      <c r="Q359" s="333"/>
      <c r="R359" s="333"/>
      <c r="S359" s="333"/>
      <c r="T359" s="334"/>
      <c r="AT359" s="335" t="s">
        <v>161</v>
      </c>
      <c r="AU359" s="335" t="s">
        <v>85</v>
      </c>
      <c r="AV359" s="328" t="s">
        <v>157</v>
      </c>
      <c r="AW359" s="328" t="s">
        <v>40</v>
      </c>
      <c r="AX359" s="328" t="s">
        <v>25</v>
      </c>
      <c r="AY359" s="335" t="s">
        <v>150</v>
      </c>
    </row>
    <row r="360" spans="2:65" s="137" customFormat="1" ht="31.5" customHeight="1">
      <c r="B360" s="130"/>
      <c r="C360" s="302" t="s">
        <v>622</v>
      </c>
      <c r="D360" s="302" t="s">
        <v>152</v>
      </c>
      <c r="E360" s="303" t="s">
        <v>1044</v>
      </c>
      <c r="F360" s="93" t="s">
        <v>1045</v>
      </c>
      <c r="G360" s="304" t="s">
        <v>401</v>
      </c>
      <c r="H360" s="305">
        <v>8</v>
      </c>
      <c r="I360" s="8"/>
      <c r="J360" s="306">
        <f>ROUND(I360*H360,2)</f>
        <v>0</v>
      </c>
      <c r="K360" s="93" t="s">
        <v>156</v>
      </c>
      <c r="L360" s="130"/>
      <c r="M360" s="307" t="s">
        <v>5</v>
      </c>
      <c r="N360" s="308" t="s">
        <v>48</v>
      </c>
      <c r="O360" s="131"/>
      <c r="P360" s="309">
        <f>O360*H360</f>
        <v>0</v>
      </c>
      <c r="Q360" s="309">
        <v>2.6700000000000001E-3</v>
      </c>
      <c r="R360" s="309">
        <f>Q360*H360</f>
        <v>2.1360000000000001E-2</v>
      </c>
      <c r="S360" s="309">
        <v>0</v>
      </c>
      <c r="T360" s="310">
        <f>S360*H360</f>
        <v>0</v>
      </c>
      <c r="AR360" s="109" t="s">
        <v>299</v>
      </c>
      <c r="AT360" s="109" t="s">
        <v>152</v>
      </c>
      <c r="AU360" s="109" t="s">
        <v>85</v>
      </c>
      <c r="AY360" s="109" t="s">
        <v>150</v>
      </c>
      <c r="BE360" s="311">
        <f>IF(N360="základní",J360,0)</f>
        <v>0</v>
      </c>
      <c r="BF360" s="311">
        <f>IF(N360="snížená",J360,0)</f>
        <v>0</v>
      </c>
      <c r="BG360" s="311">
        <f>IF(N360="zákl. přenesená",J360,0)</f>
        <v>0</v>
      </c>
      <c r="BH360" s="311">
        <f>IF(N360="sníž. přenesená",J360,0)</f>
        <v>0</v>
      </c>
      <c r="BI360" s="311">
        <f>IF(N360="nulová",J360,0)</f>
        <v>0</v>
      </c>
      <c r="BJ360" s="109" t="s">
        <v>25</v>
      </c>
      <c r="BK360" s="311">
        <f>ROUND(I360*H360,2)</f>
        <v>0</v>
      </c>
      <c r="BL360" s="109" t="s">
        <v>299</v>
      </c>
      <c r="BM360" s="109" t="s">
        <v>1046</v>
      </c>
    </row>
    <row r="361" spans="2:65" s="137" customFormat="1" ht="120">
      <c r="B361" s="130"/>
      <c r="D361" s="312" t="s">
        <v>159</v>
      </c>
      <c r="F361" s="313" t="s">
        <v>1035</v>
      </c>
      <c r="I361" s="9"/>
      <c r="L361" s="130"/>
      <c r="M361" s="314"/>
      <c r="N361" s="131"/>
      <c r="O361" s="131"/>
      <c r="P361" s="131"/>
      <c r="Q361" s="131"/>
      <c r="R361" s="131"/>
      <c r="S361" s="131"/>
      <c r="T361" s="179"/>
      <c r="AT361" s="109" t="s">
        <v>159</v>
      </c>
      <c r="AU361" s="109" t="s">
        <v>85</v>
      </c>
    </row>
    <row r="362" spans="2:65" s="316" customFormat="1">
      <c r="B362" s="315"/>
      <c r="D362" s="317" t="s">
        <v>161</v>
      </c>
      <c r="E362" s="318" t="s">
        <v>5</v>
      </c>
      <c r="F362" s="319" t="s">
        <v>1047</v>
      </c>
      <c r="H362" s="320">
        <v>8</v>
      </c>
      <c r="I362" s="10"/>
      <c r="L362" s="315"/>
      <c r="M362" s="321"/>
      <c r="N362" s="322"/>
      <c r="O362" s="322"/>
      <c r="P362" s="322"/>
      <c r="Q362" s="322"/>
      <c r="R362" s="322"/>
      <c r="S362" s="322"/>
      <c r="T362" s="323"/>
      <c r="AT362" s="324" t="s">
        <v>161</v>
      </c>
      <c r="AU362" s="324" t="s">
        <v>85</v>
      </c>
      <c r="AV362" s="316" t="s">
        <v>85</v>
      </c>
      <c r="AW362" s="316" t="s">
        <v>40</v>
      </c>
      <c r="AX362" s="316" t="s">
        <v>25</v>
      </c>
      <c r="AY362" s="324" t="s">
        <v>150</v>
      </c>
    </row>
    <row r="363" spans="2:65" s="137" customFormat="1" ht="44.25" customHeight="1">
      <c r="B363" s="130"/>
      <c r="C363" s="302" t="s">
        <v>626</v>
      </c>
      <c r="D363" s="302" t="s">
        <v>152</v>
      </c>
      <c r="E363" s="303" t="s">
        <v>1048</v>
      </c>
      <c r="F363" s="93" t="s">
        <v>1049</v>
      </c>
      <c r="G363" s="304" t="s">
        <v>169</v>
      </c>
      <c r="H363" s="305">
        <v>49</v>
      </c>
      <c r="I363" s="8"/>
      <c r="J363" s="306">
        <f>ROUND(I363*H363,2)</f>
        <v>0</v>
      </c>
      <c r="K363" s="93" t="s">
        <v>156</v>
      </c>
      <c r="L363" s="130"/>
      <c r="M363" s="307" t="s">
        <v>5</v>
      </c>
      <c r="N363" s="308" t="s">
        <v>48</v>
      </c>
      <c r="O363" s="131"/>
      <c r="P363" s="309">
        <f>O363*H363</f>
        <v>0</v>
      </c>
      <c r="Q363" s="309">
        <v>0</v>
      </c>
      <c r="R363" s="309">
        <f>Q363*H363</f>
        <v>0</v>
      </c>
      <c r="S363" s="309">
        <v>0</v>
      </c>
      <c r="T363" s="310">
        <f>S363*H363</f>
        <v>0</v>
      </c>
      <c r="AR363" s="109" t="s">
        <v>299</v>
      </c>
      <c r="AT363" s="109" t="s">
        <v>152</v>
      </c>
      <c r="AU363" s="109" t="s">
        <v>85</v>
      </c>
      <c r="AY363" s="109" t="s">
        <v>150</v>
      </c>
      <c r="BE363" s="311">
        <f>IF(N363="základní",J363,0)</f>
        <v>0</v>
      </c>
      <c r="BF363" s="311">
        <f>IF(N363="snížená",J363,0)</f>
        <v>0</v>
      </c>
      <c r="BG363" s="311">
        <f>IF(N363="zákl. přenesená",J363,0)</f>
        <v>0</v>
      </c>
      <c r="BH363" s="311">
        <f>IF(N363="sníž. přenesená",J363,0)</f>
        <v>0</v>
      </c>
      <c r="BI363" s="311">
        <f>IF(N363="nulová",J363,0)</f>
        <v>0</v>
      </c>
      <c r="BJ363" s="109" t="s">
        <v>25</v>
      </c>
      <c r="BK363" s="311">
        <f>ROUND(I363*H363,2)</f>
        <v>0</v>
      </c>
      <c r="BL363" s="109" t="s">
        <v>299</v>
      </c>
      <c r="BM363" s="109" t="s">
        <v>1050</v>
      </c>
    </row>
    <row r="364" spans="2:65" s="137" customFormat="1" ht="48">
      <c r="B364" s="130"/>
      <c r="D364" s="312" t="s">
        <v>159</v>
      </c>
      <c r="F364" s="313" t="s">
        <v>1051</v>
      </c>
      <c r="I364" s="9"/>
      <c r="L364" s="130"/>
      <c r="M364" s="314"/>
      <c r="N364" s="131"/>
      <c r="O364" s="131"/>
      <c r="P364" s="131"/>
      <c r="Q364" s="131"/>
      <c r="R364" s="131"/>
      <c r="S364" s="131"/>
      <c r="T364" s="179"/>
      <c r="AT364" s="109" t="s">
        <v>159</v>
      </c>
      <c r="AU364" s="109" t="s">
        <v>85</v>
      </c>
    </row>
    <row r="365" spans="2:65" s="316" customFormat="1">
      <c r="B365" s="315"/>
      <c r="D365" s="312" t="s">
        <v>161</v>
      </c>
      <c r="E365" s="324" t="s">
        <v>5</v>
      </c>
      <c r="F365" s="325" t="s">
        <v>1052</v>
      </c>
      <c r="H365" s="326">
        <v>25</v>
      </c>
      <c r="I365" s="10"/>
      <c r="L365" s="315"/>
      <c r="M365" s="321"/>
      <c r="N365" s="322"/>
      <c r="O365" s="322"/>
      <c r="P365" s="322"/>
      <c r="Q365" s="322"/>
      <c r="R365" s="322"/>
      <c r="S365" s="322"/>
      <c r="T365" s="323"/>
      <c r="AT365" s="324" t="s">
        <v>161</v>
      </c>
      <c r="AU365" s="324" t="s">
        <v>85</v>
      </c>
      <c r="AV365" s="316" t="s">
        <v>85</v>
      </c>
      <c r="AW365" s="316" t="s">
        <v>40</v>
      </c>
      <c r="AX365" s="316" t="s">
        <v>77</v>
      </c>
      <c r="AY365" s="324" t="s">
        <v>150</v>
      </c>
    </row>
    <row r="366" spans="2:65" s="316" customFormat="1">
      <c r="B366" s="315"/>
      <c r="D366" s="312" t="s">
        <v>161</v>
      </c>
      <c r="E366" s="324" t="s">
        <v>5</v>
      </c>
      <c r="F366" s="325" t="s">
        <v>1053</v>
      </c>
      <c r="H366" s="326">
        <v>24</v>
      </c>
      <c r="I366" s="10"/>
      <c r="L366" s="315"/>
      <c r="M366" s="321"/>
      <c r="N366" s="322"/>
      <c r="O366" s="322"/>
      <c r="P366" s="322"/>
      <c r="Q366" s="322"/>
      <c r="R366" s="322"/>
      <c r="S366" s="322"/>
      <c r="T366" s="323"/>
      <c r="AT366" s="324" t="s">
        <v>161</v>
      </c>
      <c r="AU366" s="324" t="s">
        <v>85</v>
      </c>
      <c r="AV366" s="316" t="s">
        <v>85</v>
      </c>
      <c r="AW366" s="316" t="s">
        <v>40</v>
      </c>
      <c r="AX366" s="316" t="s">
        <v>77</v>
      </c>
      <c r="AY366" s="324" t="s">
        <v>150</v>
      </c>
    </row>
    <row r="367" spans="2:65" s="354" customFormat="1">
      <c r="B367" s="353"/>
      <c r="D367" s="317" t="s">
        <v>161</v>
      </c>
      <c r="E367" s="355" t="s">
        <v>5</v>
      </c>
      <c r="F367" s="356" t="s">
        <v>1054</v>
      </c>
      <c r="H367" s="357">
        <v>49</v>
      </c>
      <c r="I367" s="13"/>
      <c r="L367" s="353"/>
      <c r="M367" s="358"/>
      <c r="N367" s="359"/>
      <c r="O367" s="359"/>
      <c r="P367" s="359"/>
      <c r="Q367" s="359"/>
      <c r="R367" s="359"/>
      <c r="S367" s="359"/>
      <c r="T367" s="360"/>
      <c r="AT367" s="361" t="s">
        <v>161</v>
      </c>
      <c r="AU367" s="361" t="s">
        <v>85</v>
      </c>
      <c r="AV367" s="354" t="s">
        <v>166</v>
      </c>
      <c r="AW367" s="354" t="s">
        <v>40</v>
      </c>
      <c r="AX367" s="354" t="s">
        <v>25</v>
      </c>
      <c r="AY367" s="361" t="s">
        <v>150</v>
      </c>
    </row>
    <row r="368" spans="2:65" s="137" customFormat="1" ht="44.25" customHeight="1">
      <c r="B368" s="130"/>
      <c r="C368" s="302" t="s">
        <v>631</v>
      </c>
      <c r="D368" s="302" t="s">
        <v>152</v>
      </c>
      <c r="E368" s="303" t="s">
        <v>1055</v>
      </c>
      <c r="F368" s="93" t="s">
        <v>1056</v>
      </c>
      <c r="G368" s="304" t="s">
        <v>169</v>
      </c>
      <c r="H368" s="305">
        <v>19.2</v>
      </c>
      <c r="I368" s="8"/>
      <c r="J368" s="306">
        <f>ROUND(I368*H368,2)</f>
        <v>0</v>
      </c>
      <c r="K368" s="93" t="s">
        <v>156</v>
      </c>
      <c r="L368" s="130"/>
      <c r="M368" s="307" t="s">
        <v>5</v>
      </c>
      <c r="N368" s="308" t="s">
        <v>48</v>
      </c>
      <c r="O368" s="131"/>
      <c r="P368" s="309">
        <f>O368*H368</f>
        <v>0</v>
      </c>
      <c r="Q368" s="309">
        <v>0</v>
      </c>
      <c r="R368" s="309">
        <f>Q368*H368</f>
        <v>0</v>
      </c>
      <c r="S368" s="309">
        <v>0</v>
      </c>
      <c r="T368" s="310">
        <f>S368*H368</f>
        <v>0</v>
      </c>
      <c r="AR368" s="109" t="s">
        <v>299</v>
      </c>
      <c r="AT368" s="109" t="s">
        <v>152</v>
      </c>
      <c r="AU368" s="109" t="s">
        <v>85</v>
      </c>
      <c r="AY368" s="109" t="s">
        <v>150</v>
      </c>
      <c r="BE368" s="311">
        <f>IF(N368="základní",J368,0)</f>
        <v>0</v>
      </c>
      <c r="BF368" s="311">
        <f>IF(N368="snížená",J368,0)</f>
        <v>0</v>
      </c>
      <c r="BG368" s="311">
        <f>IF(N368="zákl. přenesená",J368,0)</f>
        <v>0</v>
      </c>
      <c r="BH368" s="311">
        <f>IF(N368="sníž. přenesená",J368,0)</f>
        <v>0</v>
      </c>
      <c r="BI368" s="311">
        <f>IF(N368="nulová",J368,0)</f>
        <v>0</v>
      </c>
      <c r="BJ368" s="109" t="s">
        <v>25</v>
      </c>
      <c r="BK368" s="311">
        <f>ROUND(I368*H368,2)</f>
        <v>0</v>
      </c>
      <c r="BL368" s="109" t="s">
        <v>299</v>
      </c>
      <c r="BM368" s="109" t="s">
        <v>1057</v>
      </c>
    </row>
    <row r="369" spans="2:65" s="137" customFormat="1" ht="48">
      <c r="B369" s="130"/>
      <c r="D369" s="312" t="s">
        <v>159</v>
      </c>
      <c r="F369" s="313" t="s">
        <v>1051</v>
      </c>
      <c r="I369" s="9"/>
      <c r="L369" s="130"/>
      <c r="M369" s="314"/>
      <c r="N369" s="131"/>
      <c r="O369" s="131"/>
      <c r="P369" s="131"/>
      <c r="Q369" s="131"/>
      <c r="R369" s="131"/>
      <c r="S369" s="131"/>
      <c r="T369" s="179"/>
      <c r="AT369" s="109" t="s">
        <v>159</v>
      </c>
      <c r="AU369" s="109" t="s">
        <v>85</v>
      </c>
    </row>
    <row r="370" spans="2:65" s="316" customFormat="1">
      <c r="B370" s="315"/>
      <c r="D370" s="312" t="s">
        <v>161</v>
      </c>
      <c r="E370" s="324" t="s">
        <v>5</v>
      </c>
      <c r="F370" s="325" t="s">
        <v>1058</v>
      </c>
      <c r="H370" s="326">
        <v>14.4</v>
      </c>
      <c r="I370" s="10"/>
      <c r="L370" s="315"/>
      <c r="M370" s="321"/>
      <c r="N370" s="322"/>
      <c r="O370" s="322"/>
      <c r="P370" s="322"/>
      <c r="Q370" s="322"/>
      <c r="R370" s="322"/>
      <c r="S370" s="322"/>
      <c r="T370" s="323"/>
      <c r="AT370" s="324" t="s">
        <v>161</v>
      </c>
      <c r="AU370" s="324" t="s">
        <v>85</v>
      </c>
      <c r="AV370" s="316" t="s">
        <v>85</v>
      </c>
      <c r="AW370" s="316" t="s">
        <v>40</v>
      </c>
      <c r="AX370" s="316" t="s">
        <v>77</v>
      </c>
      <c r="AY370" s="324" t="s">
        <v>150</v>
      </c>
    </row>
    <row r="371" spans="2:65" s="316" customFormat="1">
      <c r="B371" s="315"/>
      <c r="D371" s="312" t="s">
        <v>161</v>
      </c>
      <c r="E371" s="324" t="s">
        <v>5</v>
      </c>
      <c r="F371" s="325" t="s">
        <v>1059</v>
      </c>
      <c r="H371" s="326">
        <v>4.8</v>
      </c>
      <c r="I371" s="10"/>
      <c r="L371" s="315"/>
      <c r="M371" s="321"/>
      <c r="N371" s="322"/>
      <c r="O371" s="322"/>
      <c r="P371" s="322"/>
      <c r="Q371" s="322"/>
      <c r="R371" s="322"/>
      <c r="S371" s="322"/>
      <c r="T371" s="323"/>
      <c r="AT371" s="324" t="s">
        <v>161</v>
      </c>
      <c r="AU371" s="324" t="s">
        <v>85</v>
      </c>
      <c r="AV371" s="316" t="s">
        <v>85</v>
      </c>
      <c r="AW371" s="316" t="s">
        <v>40</v>
      </c>
      <c r="AX371" s="316" t="s">
        <v>77</v>
      </c>
      <c r="AY371" s="324" t="s">
        <v>150</v>
      </c>
    </row>
    <row r="372" spans="2:65" s="328" customFormat="1">
      <c r="B372" s="327"/>
      <c r="D372" s="317" t="s">
        <v>161</v>
      </c>
      <c r="E372" s="336" t="s">
        <v>5</v>
      </c>
      <c r="F372" s="337" t="s">
        <v>352</v>
      </c>
      <c r="H372" s="338">
        <v>19.2</v>
      </c>
      <c r="I372" s="11"/>
      <c r="L372" s="327"/>
      <c r="M372" s="332"/>
      <c r="N372" s="333"/>
      <c r="O372" s="333"/>
      <c r="P372" s="333"/>
      <c r="Q372" s="333"/>
      <c r="R372" s="333"/>
      <c r="S372" s="333"/>
      <c r="T372" s="334"/>
      <c r="AT372" s="335" t="s">
        <v>161</v>
      </c>
      <c r="AU372" s="335" t="s">
        <v>85</v>
      </c>
      <c r="AV372" s="328" t="s">
        <v>157</v>
      </c>
      <c r="AW372" s="328" t="s">
        <v>40</v>
      </c>
      <c r="AX372" s="328" t="s">
        <v>25</v>
      </c>
      <c r="AY372" s="335" t="s">
        <v>150</v>
      </c>
    </row>
    <row r="373" spans="2:65" s="137" customFormat="1" ht="22.5" customHeight="1">
      <c r="B373" s="130"/>
      <c r="C373" s="339" t="s">
        <v>635</v>
      </c>
      <c r="D373" s="339" t="s">
        <v>337</v>
      </c>
      <c r="E373" s="340" t="s">
        <v>1060</v>
      </c>
      <c r="F373" s="341" t="s">
        <v>1061</v>
      </c>
      <c r="G373" s="342" t="s">
        <v>175</v>
      </c>
      <c r="H373" s="343">
        <v>0.77300000000000002</v>
      </c>
      <c r="I373" s="12"/>
      <c r="J373" s="344">
        <f>ROUND(I373*H373,2)</f>
        <v>0</v>
      </c>
      <c r="K373" s="341" t="s">
        <v>156</v>
      </c>
      <c r="L373" s="345"/>
      <c r="M373" s="346" t="s">
        <v>5</v>
      </c>
      <c r="N373" s="347" t="s">
        <v>48</v>
      </c>
      <c r="O373" s="131"/>
      <c r="P373" s="309">
        <f>O373*H373</f>
        <v>0</v>
      </c>
      <c r="Q373" s="309">
        <v>0.55000000000000004</v>
      </c>
      <c r="R373" s="309">
        <f>Q373*H373</f>
        <v>0.42515000000000003</v>
      </c>
      <c r="S373" s="309">
        <v>0</v>
      </c>
      <c r="T373" s="310">
        <f>S373*H373</f>
        <v>0</v>
      </c>
      <c r="AR373" s="109" t="s">
        <v>341</v>
      </c>
      <c r="AT373" s="109" t="s">
        <v>337</v>
      </c>
      <c r="AU373" s="109" t="s">
        <v>85</v>
      </c>
      <c r="AY373" s="109" t="s">
        <v>150</v>
      </c>
      <c r="BE373" s="311">
        <f>IF(N373="základní",J373,0)</f>
        <v>0</v>
      </c>
      <c r="BF373" s="311">
        <f>IF(N373="snížená",J373,0)</f>
        <v>0</v>
      </c>
      <c r="BG373" s="311">
        <f>IF(N373="zákl. přenesená",J373,0)</f>
        <v>0</v>
      </c>
      <c r="BH373" s="311">
        <f>IF(N373="sníž. přenesená",J373,0)</f>
        <v>0</v>
      </c>
      <c r="BI373" s="311">
        <f>IF(N373="nulová",J373,0)</f>
        <v>0</v>
      </c>
      <c r="BJ373" s="109" t="s">
        <v>25</v>
      </c>
      <c r="BK373" s="311">
        <f>ROUND(I373*H373,2)</f>
        <v>0</v>
      </c>
      <c r="BL373" s="109" t="s">
        <v>341</v>
      </c>
      <c r="BM373" s="109" t="s">
        <v>1062</v>
      </c>
    </row>
    <row r="374" spans="2:65" s="316" customFormat="1">
      <c r="B374" s="315"/>
      <c r="D374" s="312" t="s">
        <v>161</v>
      </c>
      <c r="E374" s="324" t="s">
        <v>5</v>
      </c>
      <c r="F374" s="325" t="s">
        <v>1040</v>
      </c>
      <c r="H374" s="326">
        <v>0.154</v>
      </c>
      <c r="I374" s="10"/>
      <c r="L374" s="315"/>
      <c r="M374" s="321"/>
      <c r="N374" s="322"/>
      <c r="O374" s="322"/>
      <c r="P374" s="322"/>
      <c r="Q374" s="322"/>
      <c r="R374" s="322"/>
      <c r="S374" s="322"/>
      <c r="T374" s="323"/>
      <c r="AT374" s="324" t="s">
        <v>161</v>
      </c>
      <c r="AU374" s="324" t="s">
        <v>85</v>
      </c>
      <c r="AV374" s="316" t="s">
        <v>85</v>
      </c>
      <c r="AW374" s="316" t="s">
        <v>40</v>
      </c>
      <c r="AX374" s="316" t="s">
        <v>77</v>
      </c>
      <c r="AY374" s="324" t="s">
        <v>150</v>
      </c>
    </row>
    <row r="375" spans="2:65" s="316" customFormat="1">
      <c r="B375" s="315"/>
      <c r="D375" s="312" t="s">
        <v>161</v>
      </c>
      <c r="E375" s="324" t="s">
        <v>5</v>
      </c>
      <c r="F375" s="325" t="s">
        <v>1041</v>
      </c>
      <c r="H375" s="326">
        <v>0.29599999999999999</v>
      </c>
      <c r="I375" s="10"/>
      <c r="L375" s="315"/>
      <c r="M375" s="321"/>
      <c r="N375" s="322"/>
      <c r="O375" s="322"/>
      <c r="P375" s="322"/>
      <c r="Q375" s="322"/>
      <c r="R375" s="322"/>
      <c r="S375" s="322"/>
      <c r="T375" s="323"/>
      <c r="AT375" s="324" t="s">
        <v>161</v>
      </c>
      <c r="AU375" s="324" t="s">
        <v>85</v>
      </c>
      <c r="AV375" s="316" t="s">
        <v>85</v>
      </c>
      <c r="AW375" s="316" t="s">
        <v>40</v>
      </c>
      <c r="AX375" s="316" t="s">
        <v>77</v>
      </c>
      <c r="AY375" s="324" t="s">
        <v>150</v>
      </c>
    </row>
    <row r="376" spans="2:65" s="316" customFormat="1">
      <c r="B376" s="315"/>
      <c r="D376" s="312" t="s">
        <v>161</v>
      </c>
      <c r="E376" s="324" t="s">
        <v>5</v>
      </c>
      <c r="F376" s="325" t="s">
        <v>1042</v>
      </c>
      <c r="H376" s="326">
        <v>0.222</v>
      </c>
      <c r="I376" s="10"/>
      <c r="L376" s="315"/>
      <c r="M376" s="321"/>
      <c r="N376" s="322"/>
      <c r="O376" s="322"/>
      <c r="P376" s="322"/>
      <c r="Q376" s="322"/>
      <c r="R376" s="322"/>
      <c r="S376" s="322"/>
      <c r="T376" s="323"/>
      <c r="AT376" s="324" t="s">
        <v>161</v>
      </c>
      <c r="AU376" s="324" t="s">
        <v>85</v>
      </c>
      <c r="AV376" s="316" t="s">
        <v>85</v>
      </c>
      <c r="AW376" s="316" t="s">
        <v>40</v>
      </c>
      <c r="AX376" s="316" t="s">
        <v>77</v>
      </c>
      <c r="AY376" s="324" t="s">
        <v>150</v>
      </c>
    </row>
    <row r="377" spans="2:65" s="316" customFormat="1">
      <c r="B377" s="315"/>
      <c r="D377" s="312" t="s">
        <v>161</v>
      </c>
      <c r="E377" s="324" t="s">
        <v>5</v>
      </c>
      <c r="F377" s="325" t="s">
        <v>1043</v>
      </c>
      <c r="H377" s="326">
        <v>0.10100000000000001</v>
      </c>
      <c r="I377" s="10"/>
      <c r="L377" s="315"/>
      <c r="M377" s="321"/>
      <c r="N377" s="322"/>
      <c r="O377" s="322"/>
      <c r="P377" s="322"/>
      <c r="Q377" s="322"/>
      <c r="R377" s="322"/>
      <c r="S377" s="322"/>
      <c r="T377" s="323"/>
      <c r="AT377" s="324" t="s">
        <v>161</v>
      </c>
      <c r="AU377" s="324" t="s">
        <v>85</v>
      </c>
      <c r="AV377" s="316" t="s">
        <v>85</v>
      </c>
      <c r="AW377" s="316" t="s">
        <v>40</v>
      </c>
      <c r="AX377" s="316" t="s">
        <v>77</v>
      </c>
      <c r="AY377" s="324" t="s">
        <v>150</v>
      </c>
    </row>
    <row r="378" spans="2:65" s="328" customFormat="1">
      <c r="B378" s="327"/>
      <c r="D378" s="317" t="s">
        <v>161</v>
      </c>
      <c r="E378" s="336" t="s">
        <v>5</v>
      </c>
      <c r="F378" s="337" t="s">
        <v>352</v>
      </c>
      <c r="H378" s="338">
        <v>0.77300000000000002</v>
      </c>
      <c r="I378" s="11"/>
      <c r="L378" s="327"/>
      <c r="M378" s="332"/>
      <c r="N378" s="333"/>
      <c r="O378" s="333"/>
      <c r="P378" s="333"/>
      <c r="Q378" s="333"/>
      <c r="R378" s="333"/>
      <c r="S378" s="333"/>
      <c r="T378" s="334"/>
      <c r="AT378" s="335" t="s">
        <v>161</v>
      </c>
      <c r="AU378" s="335" t="s">
        <v>85</v>
      </c>
      <c r="AV378" s="328" t="s">
        <v>157</v>
      </c>
      <c r="AW378" s="328" t="s">
        <v>40</v>
      </c>
      <c r="AX378" s="328" t="s">
        <v>25</v>
      </c>
      <c r="AY378" s="335" t="s">
        <v>150</v>
      </c>
    </row>
    <row r="379" spans="2:65" s="137" customFormat="1" ht="44.25" customHeight="1">
      <c r="B379" s="130"/>
      <c r="C379" s="302" t="s">
        <v>641</v>
      </c>
      <c r="D379" s="302" t="s">
        <v>152</v>
      </c>
      <c r="E379" s="303" t="s">
        <v>1063</v>
      </c>
      <c r="F379" s="93" t="s">
        <v>1064</v>
      </c>
      <c r="G379" s="304" t="s">
        <v>155</v>
      </c>
      <c r="H379" s="305">
        <v>18.239999999999998</v>
      </c>
      <c r="I379" s="8"/>
      <c r="J379" s="306">
        <f>ROUND(I379*H379,2)</f>
        <v>0</v>
      </c>
      <c r="K379" s="93" t="s">
        <v>156</v>
      </c>
      <c r="L379" s="130"/>
      <c r="M379" s="307" t="s">
        <v>5</v>
      </c>
      <c r="N379" s="308" t="s">
        <v>48</v>
      </c>
      <c r="O379" s="131"/>
      <c r="P379" s="309">
        <f>O379*H379</f>
        <v>0</v>
      </c>
      <c r="Q379" s="309">
        <v>1.423E-2</v>
      </c>
      <c r="R379" s="309">
        <f>Q379*H379</f>
        <v>0.25955519999999999</v>
      </c>
      <c r="S379" s="309">
        <v>0</v>
      </c>
      <c r="T379" s="310">
        <f>S379*H379</f>
        <v>0</v>
      </c>
      <c r="AR379" s="109" t="s">
        <v>299</v>
      </c>
      <c r="AT379" s="109" t="s">
        <v>152</v>
      </c>
      <c r="AU379" s="109" t="s">
        <v>85</v>
      </c>
      <c r="AY379" s="109" t="s">
        <v>150</v>
      </c>
      <c r="BE379" s="311">
        <f>IF(N379="základní",J379,0)</f>
        <v>0</v>
      </c>
      <c r="BF379" s="311">
        <f>IF(N379="snížená",J379,0)</f>
        <v>0</v>
      </c>
      <c r="BG379" s="311">
        <f>IF(N379="zákl. přenesená",J379,0)</f>
        <v>0</v>
      </c>
      <c r="BH379" s="311">
        <f>IF(N379="sníž. přenesená",J379,0)</f>
        <v>0</v>
      </c>
      <c r="BI379" s="311">
        <f>IF(N379="nulová",J379,0)</f>
        <v>0</v>
      </c>
      <c r="BJ379" s="109" t="s">
        <v>25</v>
      </c>
      <c r="BK379" s="311">
        <f>ROUND(I379*H379,2)</f>
        <v>0</v>
      </c>
      <c r="BL379" s="109" t="s">
        <v>299</v>
      </c>
      <c r="BM379" s="109" t="s">
        <v>1065</v>
      </c>
    </row>
    <row r="380" spans="2:65" s="137" customFormat="1" ht="48">
      <c r="B380" s="130"/>
      <c r="D380" s="312" t="s">
        <v>159</v>
      </c>
      <c r="F380" s="313" t="s">
        <v>1066</v>
      </c>
      <c r="I380" s="9"/>
      <c r="L380" s="130"/>
      <c r="M380" s="314"/>
      <c r="N380" s="131"/>
      <c r="O380" s="131"/>
      <c r="P380" s="131"/>
      <c r="Q380" s="131"/>
      <c r="R380" s="131"/>
      <c r="S380" s="131"/>
      <c r="T380" s="179"/>
      <c r="AT380" s="109" t="s">
        <v>159</v>
      </c>
      <c r="AU380" s="109" t="s">
        <v>85</v>
      </c>
    </row>
    <row r="381" spans="2:65" s="316" customFormat="1">
      <c r="B381" s="315"/>
      <c r="D381" s="317" t="s">
        <v>161</v>
      </c>
      <c r="E381" s="318" t="s">
        <v>5</v>
      </c>
      <c r="F381" s="319" t="s">
        <v>1067</v>
      </c>
      <c r="H381" s="320">
        <v>18.239999999999998</v>
      </c>
      <c r="I381" s="10"/>
      <c r="L381" s="315"/>
      <c r="M381" s="321"/>
      <c r="N381" s="322"/>
      <c r="O381" s="322"/>
      <c r="P381" s="322"/>
      <c r="Q381" s="322"/>
      <c r="R381" s="322"/>
      <c r="S381" s="322"/>
      <c r="T381" s="323"/>
      <c r="AT381" s="324" t="s">
        <v>161</v>
      </c>
      <c r="AU381" s="324" t="s">
        <v>85</v>
      </c>
      <c r="AV381" s="316" t="s">
        <v>85</v>
      </c>
      <c r="AW381" s="316" t="s">
        <v>40</v>
      </c>
      <c r="AX381" s="316" t="s">
        <v>25</v>
      </c>
      <c r="AY381" s="324" t="s">
        <v>150</v>
      </c>
    </row>
    <row r="382" spans="2:65" s="137" customFormat="1" ht="31.5" customHeight="1">
      <c r="B382" s="130"/>
      <c r="C382" s="302" t="s">
        <v>648</v>
      </c>
      <c r="D382" s="302" t="s">
        <v>152</v>
      </c>
      <c r="E382" s="303" t="s">
        <v>1068</v>
      </c>
      <c r="F382" s="93" t="s">
        <v>1069</v>
      </c>
      <c r="G382" s="304" t="s">
        <v>155</v>
      </c>
      <c r="H382" s="305">
        <v>10.32</v>
      </c>
      <c r="I382" s="8"/>
      <c r="J382" s="306">
        <f>ROUND(I382*H382,2)</f>
        <v>0</v>
      </c>
      <c r="K382" s="93" t="s">
        <v>156</v>
      </c>
      <c r="L382" s="130"/>
      <c r="M382" s="307" t="s">
        <v>5</v>
      </c>
      <c r="N382" s="308" t="s">
        <v>48</v>
      </c>
      <c r="O382" s="131"/>
      <c r="P382" s="309">
        <f>O382*H382</f>
        <v>0</v>
      </c>
      <c r="Q382" s="309">
        <v>0</v>
      </c>
      <c r="R382" s="309">
        <f>Q382*H382</f>
        <v>0</v>
      </c>
      <c r="S382" s="309">
        <v>0</v>
      </c>
      <c r="T382" s="310">
        <f>S382*H382</f>
        <v>0</v>
      </c>
      <c r="AR382" s="109" t="s">
        <v>299</v>
      </c>
      <c r="AT382" s="109" t="s">
        <v>152</v>
      </c>
      <c r="AU382" s="109" t="s">
        <v>85</v>
      </c>
      <c r="AY382" s="109" t="s">
        <v>150</v>
      </c>
      <c r="BE382" s="311">
        <f>IF(N382="základní",J382,0)</f>
        <v>0</v>
      </c>
      <c r="BF382" s="311">
        <f>IF(N382="snížená",J382,0)</f>
        <v>0</v>
      </c>
      <c r="BG382" s="311">
        <f>IF(N382="zákl. přenesená",J382,0)</f>
        <v>0</v>
      </c>
      <c r="BH382" s="311">
        <f>IF(N382="sníž. přenesená",J382,0)</f>
        <v>0</v>
      </c>
      <c r="BI382" s="311">
        <f>IF(N382="nulová",J382,0)</f>
        <v>0</v>
      </c>
      <c r="BJ382" s="109" t="s">
        <v>25</v>
      </c>
      <c r="BK382" s="311">
        <f>ROUND(I382*H382,2)</f>
        <v>0</v>
      </c>
      <c r="BL382" s="109" t="s">
        <v>299</v>
      </c>
      <c r="BM382" s="109" t="s">
        <v>1070</v>
      </c>
    </row>
    <row r="383" spans="2:65" s="137" customFormat="1" ht="48">
      <c r="B383" s="130"/>
      <c r="D383" s="312" t="s">
        <v>159</v>
      </c>
      <c r="F383" s="313" t="s">
        <v>1066</v>
      </c>
      <c r="I383" s="9"/>
      <c r="L383" s="130"/>
      <c r="M383" s="314"/>
      <c r="N383" s="131"/>
      <c r="O383" s="131"/>
      <c r="P383" s="131"/>
      <c r="Q383" s="131"/>
      <c r="R383" s="131"/>
      <c r="S383" s="131"/>
      <c r="T383" s="179"/>
      <c r="AT383" s="109" t="s">
        <v>159</v>
      </c>
      <c r="AU383" s="109" t="s">
        <v>85</v>
      </c>
    </row>
    <row r="384" spans="2:65" s="316" customFormat="1">
      <c r="B384" s="315"/>
      <c r="D384" s="317" t="s">
        <v>161</v>
      </c>
      <c r="E384" s="318" t="s">
        <v>5</v>
      </c>
      <c r="F384" s="319" t="s">
        <v>1071</v>
      </c>
      <c r="H384" s="320">
        <v>10.32</v>
      </c>
      <c r="I384" s="10"/>
      <c r="L384" s="315"/>
      <c r="M384" s="321"/>
      <c r="N384" s="322"/>
      <c r="O384" s="322"/>
      <c r="P384" s="322"/>
      <c r="Q384" s="322"/>
      <c r="R384" s="322"/>
      <c r="S384" s="322"/>
      <c r="T384" s="323"/>
      <c r="AT384" s="324" t="s">
        <v>161</v>
      </c>
      <c r="AU384" s="324" t="s">
        <v>85</v>
      </c>
      <c r="AV384" s="316" t="s">
        <v>85</v>
      </c>
      <c r="AW384" s="316" t="s">
        <v>40</v>
      </c>
      <c r="AX384" s="316" t="s">
        <v>25</v>
      </c>
      <c r="AY384" s="324" t="s">
        <v>150</v>
      </c>
    </row>
    <row r="385" spans="2:65" s="137" customFormat="1" ht="22.5" customHeight="1">
      <c r="B385" s="130"/>
      <c r="C385" s="339" t="s">
        <v>654</v>
      </c>
      <c r="D385" s="339" t="s">
        <v>337</v>
      </c>
      <c r="E385" s="340" t="s">
        <v>1072</v>
      </c>
      <c r="F385" s="341" t="s">
        <v>1073</v>
      </c>
      <c r="G385" s="342" t="s">
        <v>155</v>
      </c>
      <c r="H385" s="343">
        <v>12.384</v>
      </c>
      <c r="I385" s="12"/>
      <c r="J385" s="344">
        <f>ROUND(I385*H385,2)</f>
        <v>0</v>
      </c>
      <c r="K385" s="341" t="s">
        <v>156</v>
      </c>
      <c r="L385" s="345"/>
      <c r="M385" s="346" t="s">
        <v>5</v>
      </c>
      <c r="N385" s="347" t="s">
        <v>48</v>
      </c>
      <c r="O385" s="131"/>
      <c r="P385" s="309">
        <f>O385*H385</f>
        <v>0</v>
      </c>
      <c r="Q385" s="309">
        <v>9.3100000000000006E-3</v>
      </c>
      <c r="R385" s="309">
        <f>Q385*H385</f>
        <v>0.11529504000000002</v>
      </c>
      <c r="S385" s="309">
        <v>0</v>
      </c>
      <c r="T385" s="310">
        <f>S385*H385</f>
        <v>0</v>
      </c>
      <c r="AR385" s="109" t="s">
        <v>341</v>
      </c>
      <c r="AT385" s="109" t="s">
        <v>337</v>
      </c>
      <c r="AU385" s="109" t="s">
        <v>85</v>
      </c>
      <c r="AY385" s="109" t="s">
        <v>150</v>
      </c>
      <c r="BE385" s="311">
        <f>IF(N385="základní",J385,0)</f>
        <v>0</v>
      </c>
      <c r="BF385" s="311">
        <f>IF(N385="snížená",J385,0)</f>
        <v>0</v>
      </c>
      <c r="BG385" s="311">
        <f>IF(N385="zákl. přenesená",J385,0)</f>
        <v>0</v>
      </c>
      <c r="BH385" s="311">
        <f>IF(N385="sníž. přenesená",J385,0)</f>
        <v>0</v>
      </c>
      <c r="BI385" s="311">
        <f>IF(N385="nulová",J385,0)</f>
        <v>0</v>
      </c>
      <c r="BJ385" s="109" t="s">
        <v>25</v>
      </c>
      <c r="BK385" s="311">
        <f>ROUND(I385*H385,2)</f>
        <v>0</v>
      </c>
      <c r="BL385" s="109" t="s">
        <v>341</v>
      </c>
      <c r="BM385" s="109" t="s">
        <v>1074</v>
      </c>
    </row>
    <row r="386" spans="2:65" s="316" customFormat="1">
      <c r="B386" s="315"/>
      <c r="D386" s="317" t="s">
        <v>161</v>
      </c>
      <c r="E386" s="318" t="s">
        <v>5</v>
      </c>
      <c r="F386" s="319" t="s">
        <v>1075</v>
      </c>
      <c r="H386" s="320">
        <v>12.384</v>
      </c>
      <c r="I386" s="10"/>
      <c r="L386" s="315"/>
      <c r="M386" s="321"/>
      <c r="N386" s="322"/>
      <c r="O386" s="322"/>
      <c r="P386" s="322"/>
      <c r="Q386" s="322"/>
      <c r="R386" s="322"/>
      <c r="S386" s="322"/>
      <c r="T386" s="323"/>
      <c r="AT386" s="324" t="s">
        <v>161</v>
      </c>
      <c r="AU386" s="324" t="s">
        <v>85</v>
      </c>
      <c r="AV386" s="316" t="s">
        <v>85</v>
      </c>
      <c r="AW386" s="316" t="s">
        <v>40</v>
      </c>
      <c r="AX386" s="316" t="s">
        <v>25</v>
      </c>
      <c r="AY386" s="324" t="s">
        <v>150</v>
      </c>
    </row>
    <row r="387" spans="2:65" s="137" customFormat="1" ht="31.5" customHeight="1">
      <c r="B387" s="130"/>
      <c r="C387" s="302" t="s">
        <v>659</v>
      </c>
      <c r="D387" s="302" t="s">
        <v>152</v>
      </c>
      <c r="E387" s="303" t="s">
        <v>1076</v>
      </c>
      <c r="F387" s="93" t="s">
        <v>1077</v>
      </c>
      <c r="G387" s="304" t="s">
        <v>175</v>
      </c>
      <c r="H387" s="305">
        <v>0.77300000000000002</v>
      </c>
      <c r="I387" s="8"/>
      <c r="J387" s="306">
        <f>ROUND(I387*H387,2)</f>
        <v>0</v>
      </c>
      <c r="K387" s="93" t="s">
        <v>156</v>
      </c>
      <c r="L387" s="130"/>
      <c r="M387" s="307" t="s">
        <v>5</v>
      </c>
      <c r="N387" s="308" t="s">
        <v>48</v>
      </c>
      <c r="O387" s="131"/>
      <c r="P387" s="309">
        <f>O387*H387</f>
        <v>0</v>
      </c>
      <c r="Q387" s="309">
        <v>2.3369999999999998E-2</v>
      </c>
      <c r="R387" s="309">
        <f>Q387*H387</f>
        <v>1.8065009999999999E-2</v>
      </c>
      <c r="S387" s="309">
        <v>0</v>
      </c>
      <c r="T387" s="310">
        <f>S387*H387</f>
        <v>0</v>
      </c>
      <c r="AR387" s="109" t="s">
        <v>299</v>
      </c>
      <c r="AT387" s="109" t="s">
        <v>152</v>
      </c>
      <c r="AU387" s="109" t="s">
        <v>85</v>
      </c>
      <c r="AY387" s="109" t="s">
        <v>150</v>
      </c>
      <c r="BE387" s="311">
        <f>IF(N387="základní",J387,0)</f>
        <v>0</v>
      </c>
      <c r="BF387" s="311">
        <f>IF(N387="snížená",J387,0)</f>
        <v>0</v>
      </c>
      <c r="BG387" s="311">
        <f>IF(N387="zákl. přenesená",J387,0)</f>
        <v>0</v>
      </c>
      <c r="BH387" s="311">
        <f>IF(N387="sníž. přenesená",J387,0)</f>
        <v>0</v>
      </c>
      <c r="BI387" s="311">
        <f>IF(N387="nulová",J387,0)</f>
        <v>0</v>
      </c>
      <c r="BJ387" s="109" t="s">
        <v>25</v>
      </c>
      <c r="BK387" s="311">
        <f>ROUND(I387*H387,2)</f>
        <v>0</v>
      </c>
      <c r="BL387" s="109" t="s">
        <v>299</v>
      </c>
      <c r="BM387" s="109" t="s">
        <v>1078</v>
      </c>
    </row>
    <row r="388" spans="2:65" s="137" customFormat="1" ht="72">
      <c r="B388" s="130"/>
      <c r="D388" s="312" t="s">
        <v>159</v>
      </c>
      <c r="F388" s="313" t="s">
        <v>1079</v>
      </c>
      <c r="I388" s="9"/>
      <c r="L388" s="130"/>
      <c r="M388" s="314"/>
      <c r="N388" s="131"/>
      <c r="O388" s="131"/>
      <c r="P388" s="131"/>
      <c r="Q388" s="131"/>
      <c r="R388" s="131"/>
      <c r="S388" s="131"/>
      <c r="T388" s="179"/>
      <c r="AT388" s="109" t="s">
        <v>159</v>
      </c>
      <c r="AU388" s="109" t="s">
        <v>85</v>
      </c>
    </row>
    <row r="389" spans="2:65" s="316" customFormat="1">
      <c r="B389" s="315"/>
      <c r="D389" s="312" t="s">
        <v>161</v>
      </c>
      <c r="E389" s="324" t="s">
        <v>5</v>
      </c>
      <c r="F389" s="325" t="s">
        <v>1040</v>
      </c>
      <c r="H389" s="326">
        <v>0.154</v>
      </c>
      <c r="I389" s="10"/>
      <c r="L389" s="315"/>
      <c r="M389" s="321"/>
      <c r="N389" s="322"/>
      <c r="O389" s="322"/>
      <c r="P389" s="322"/>
      <c r="Q389" s="322"/>
      <c r="R389" s="322"/>
      <c r="S389" s="322"/>
      <c r="T389" s="323"/>
      <c r="AT389" s="324" t="s">
        <v>161</v>
      </c>
      <c r="AU389" s="324" t="s">
        <v>85</v>
      </c>
      <c r="AV389" s="316" t="s">
        <v>85</v>
      </c>
      <c r="AW389" s="316" t="s">
        <v>40</v>
      </c>
      <c r="AX389" s="316" t="s">
        <v>77</v>
      </c>
      <c r="AY389" s="324" t="s">
        <v>150</v>
      </c>
    </row>
    <row r="390" spans="2:65" s="316" customFormat="1">
      <c r="B390" s="315"/>
      <c r="D390" s="312" t="s">
        <v>161</v>
      </c>
      <c r="E390" s="324" t="s">
        <v>5</v>
      </c>
      <c r="F390" s="325" t="s">
        <v>1041</v>
      </c>
      <c r="H390" s="326">
        <v>0.29599999999999999</v>
      </c>
      <c r="I390" s="10"/>
      <c r="L390" s="315"/>
      <c r="M390" s="321"/>
      <c r="N390" s="322"/>
      <c r="O390" s="322"/>
      <c r="P390" s="322"/>
      <c r="Q390" s="322"/>
      <c r="R390" s="322"/>
      <c r="S390" s="322"/>
      <c r="T390" s="323"/>
      <c r="AT390" s="324" t="s">
        <v>161</v>
      </c>
      <c r="AU390" s="324" t="s">
        <v>85</v>
      </c>
      <c r="AV390" s="316" t="s">
        <v>85</v>
      </c>
      <c r="AW390" s="316" t="s">
        <v>40</v>
      </c>
      <c r="AX390" s="316" t="s">
        <v>77</v>
      </c>
      <c r="AY390" s="324" t="s">
        <v>150</v>
      </c>
    </row>
    <row r="391" spans="2:65" s="316" customFormat="1">
      <c r="B391" s="315"/>
      <c r="D391" s="312" t="s">
        <v>161</v>
      </c>
      <c r="E391" s="324" t="s">
        <v>5</v>
      </c>
      <c r="F391" s="325" t="s">
        <v>1042</v>
      </c>
      <c r="H391" s="326">
        <v>0.222</v>
      </c>
      <c r="I391" s="10"/>
      <c r="L391" s="315"/>
      <c r="M391" s="321"/>
      <c r="N391" s="322"/>
      <c r="O391" s="322"/>
      <c r="P391" s="322"/>
      <c r="Q391" s="322"/>
      <c r="R391" s="322"/>
      <c r="S391" s="322"/>
      <c r="T391" s="323"/>
      <c r="AT391" s="324" t="s">
        <v>161</v>
      </c>
      <c r="AU391" s="324" t="s">
        <v>85</v>
      </c>
      <c r="AV391" s="316" t="s">
        <v>85</v>
      </c>
      <c r="AW391" s="316" t="s">
        <v>40</v>
      </c>
      <c r="AX391" s="316" t="s">
        <v>77</v>
      </c>
      <c r="AY391" s="324" t="s">
        <v>150</v>
      </c>
    </row>
    <row r="392" spans="2:65" s="316" customFormat="1">
      <c r="B392" s="315"/>
      <c r="D392" s="312" t="s">
        <v>161</v>
      </c>
      <c r="E392" s="324" t="s">
        <v>5</v>
      </c>
      <c r="F392" s="325" t="s">
        <v>1043</v>
      </c>
      <c r="H392" s="326">
        <v>0.10100000000000001</v>
      </c>
      <c r="I392" s="10"/>
      <c r="L392" s="315"/>
      <c r="M392" s="321"/>
      <c r="N392" s="322"/>
      <c r="O392" s="322"/>
      <c r="P392" s="322"/>
      <c r="Q392" s="322"/>
      <c r="R392" s="322"/>
      <c r="S392" s="322"/>
      <c r="T392" s="323"/>
      <c r="AT392" s="324" t="s">
        <v>161</v>
      </c>
      <c r="AU392" s="324" t="s">
        <v>85</v>
      </c>
      <c r="AV392" s="316" t="s">
        <v>85</v>
      </c>
      <c r="AW392" s="316" t="s">
        <v>40</v>
      </c>
      <c r="AX392" s="316" t="s">
        <v>77</v>
      </c>
      <c r="AY392" s="324" t="s">
        <v>150</v>
      </c>
    </row>
    <row r="393" spans="2:65" s="328" customFormat="1">
      <c r="B393" s="327"/>
      <c r="D393" s="317" t="s">
        <v>161</v>
      </c>
      <c r="E393" s="336" t="s">
        <v>5</v>
      </c>
      <c r="F393" s="337" t="s">
        <v>352</v>
      </c>
      <c r="H393" s="338">
        <v>0.77300000000000002</v>
      </c>
      <c r="I393" s="11"/>
      <c r="L393" s="327"/>
      <c r="M393" s="332"/>
      <c r="N393" s="333"/>
      <c r="O393" s="333"/>
      <c r="P393" s="333"/>
      <c r="Q393" s="333"/>
      <c r="R393" s="333"/>
      <c r="S393" s="333"/>
      <c r="T393" s="334"/>
      <c r="AT393" s="335" t="s">
        <v>161</v>
      </c>
      <c r="AU393" s="335" t="s">
        <v>85</v>
      </c>
      <c r="AV393" s="328" t="s">
        <v>157</v>
      </c>
      <c r="AW393" s="328" t="s">
        <v>40</v>
      </c>
      <c r="AX393" s="328" t="s">
        <v>25</v>
      </c>
      <c r="AY393" s="335" t="s">
        <v>150</v>
      </c>
    </row>
    <row r="394" spans="2:65" s="137" customFormat="1" ht="31.5" customHeight="1">
      <c r="B394" s="130"/>
      <c r="C394" s="302" t="s">
        <v>664</v>
      </c>
      <c r="D394" s="302" t="s">
        <v>152</v>
      </c>
      <c r="E394" s="303" t="s">
        <v>1080</v>
      </c>
      <c r="F394" s="93" t="s">
        <v>1081</v>
      </c>
      <c r="G394" s="304" t="s">
        <v>651</v>
      </c>
      <c r="H394" s="305">
        <v>0.72599999999999998</v>
      </c>
      <c r="I394" s="8"/>
      <c r="J394" s="306">
        <f>ROUND(I394*H394,2)</f>
        <v>0</v>
      </c>
      <c r="K394" s="93" t="s">
        <v>156</v>
      </c>
      <c r="L394" s="130"/>
      <c r="M394" s="307" t="s">
        <v>5</v>
      </c>
      <c r="N394" s="308" t="s">
        <v>48</v>
      </c>
      <c r="O394" s="131"/>
      <c r="P394" s="309">
        <f>O394*H394</f>
        <v>0</v>
      </c>
      <c r="Q394" s="309">
        <v>0</v>
      </c>
      <c r="R394" s="309">
        <f>Q394*H394</f>
        <v>0</v>
      </c>
      <c r="S394" s="309">
        <v>0</v>
      </c>
      <c r="T394" s="310">
        <f>S394*H394</f>
        <v>0</v>
      </c>
      <c r="AR394" s="109" t="s">
        <v>299</v>
      </c>
      <c r="AT394" s="109" t="s">
        <v>152</v>
      </c>
      <c r="AU394" s="109" t="s">
        <v>85</v>
      </c>
      <c r="AY394" s="109" t="s">
        <v>150</v>
      </c>
      <c r="BE394" s="311">
        <f>IF(N394="základní",J394,0)</f>
        <v>0</v>
      </c>
      <c r="BF394" s="311">
        <f>IF(N394="snížená",J394,0)</f>
        <v>0</v>
      </c>
      <c r="BG394" s="311">
        <f>IF(N394="zákl. přenesená",J394,0)</f>
        <v>0</v>
      </c>
      <c r="BH394" s="311">
        <f>IF(N394="sníž. přenesená",J394,0)</f>
        <v>0</v>
      </c>
      <c r="BI394" s="311">
        <f>IF(N394="nulová",J394,0)</f>
        <v>0</v>
      </c>
      <c r="BJ394" s="109" t="s">
        <v>25</v>
      </c>
      <c r="BK394" s="311">
        <f>ROUND(I394*H394,2)</f>
        <v>0</v>
      </c>
      <c r="BL394" s="109" t="s">
        <v>299</v>
      </c>
      <c r="BM394" s="109" t="s">
        <v>1082</v>
      </c>
    </row>
    <row r="395" spans="2:65" s="137" customFormat="1" ht="108">
      <c r="B395" s="130"/>
      <c r="D395" s="312" t="s">
        <v>159</v>
      </c>
      <c r="F395" s="313" t="s">
        <v>1083</v>
      </c>
      <c r="I395" s="9"/>
      <c r="L395" s="130"/>
      <c r="M395" s="314"/>
      <c r="N395" s="131"/>
      <c r="O395" s="131"/>
      <c r="P395" s="131"/>
      <c r="Q395" s="131"/>
      <c r="R395" s="131"/>
      <c r="S395" s="131"/>
      <c r="T395" s="179"/>
      <c r="AT395" s="109" t="s">
        <v>159</v>
      </c>
      <c r="AU395" s="109" t="s">
        <v>85</v>
      </c>
    </row>
    <row r="396" spans="2:65" s="289" customFormat="1" ht="29.85" customHeight="1">
      <c r="B396" s="288"/>
      <c r="D396" s="299" t="s">
        <v>76</v>
      </c>
      <c r="E396" s="300" t="s">
        <v>1084</v>
      </c>
      <c r="F396" s="300" t="s">
        <v>1085</v>
      </c>
      <c r="I396" s="7"/>
      <c r="J396" s="301">
        <f>BK396</f>
        <v>0</v>
      </c>
      <c r="L396" s="288"/>
      <c r="M396" s="293"/>
      <c r="N396" s="294"/>
      <c r="O396" s="294"/>
      <c r="P396" s="295">
        <f>SUM(P397:P401)</f>
        <v>0</v>
      </c>
      <c r="Q396" s="294"/>
      <c r="R396" s="295">
        <f>SUM(R397:R401)</f>
        <v>7.9005800000000001E-2</v>
      </c>
      <c r="S396" s="294"/>
      <c r="T396" s="296">
        <f>SUM(T397:T401)</f>
        <v>0</v>
      </c>
      <c r="AR396" s="290" t="s">
        <v>85</v>
      </c>
      <c r="AT396" s="297" t="s">
        <v>76</v>
      </c>
      <c r="AU396" s="297" t="s">
        <v>25</v>
      </c>
      <c r="AY396" s="290" t="s">
        <v>150</v>
      </c>
      <c r="BK396" s="298">
        <f>SUM(BK397:BK401)</f>
        <v>0</v>
      </c>
    </row>
    <row r="397" spans="2:65" s="137" customFormat="1" ht="44.25" customHeight="1">
      <c r="B397" s="130"/>
      <c r="C397" s="302" t="s">
        <v>669</v>
      </c>
      <c r="D397" s="302" t="s">
        <v>152</v>
      </c>
      <c r="E397" s="303" t="s">
        <v>1086</v>
      </c>
      <c r="F397" s="93" t="s">
        <v>1087</v>
      </c>
      <c r="G397" s="304" t="s">
        <v>155</v>
      </c>
      <c r="H397" s="305">
        <v>6.46</v>
      </c>
      <c r="I397" s="8"/>
      <c r="J397" s="306">
        <f>ROUND(I397*H397,2)</f>
        <v>0</v>
      </c>
      <c r="K397" s="93" t="s">
        <v>156</v>
      </c>
      <c r="L397" s="130"/>
      <c r="M397" s="307" t="s">
        <v>5</v>
      </c>
      <c r="N397" s="308" t="s">
        <v>48</v>
      </c>
      <c r="O397" s="131"/>
      <c r="P397" s="309">
        <f>O397*H397</f>
        <v>0</v>
      </c>
      <c r="Q397" s="309">
        <v>1.223E-2</v>
      </c>
      <c r="R397" s="309">
        <f>Q397*H397</f>
        <v>7.9005800000000001E-2</v>
      </c>
      <c r="S397" s="309">
        <v>0</v>
      </c>
      <c r="T397" s="310">
        <f>S397*H397</f>
        <v>0</v>
      </c>
      <c r="AR397" s="109" t="s">
        <v>299</v>
      </c>
      <c r="AT397" s="109" t="s">
        <v>152</v>
      </c>
      <c r="AU397" s="109" t="s">
        <v>85</v>
      </c>
      <c r="AY397" s="109" t="s">
        <v>150</v>
      </c>
      <c r="BE397" s="311">
        <f>IF(N397="základní",J397,0)</f>
        <v>0</v>
      </c>
      <c r="BF397" s="311">
        <f>IF(N397="snížená",J397,0)</f>
        <v>0</v>
      </c>
      <c r="BG397" s="311">
        <f>IF(N397="zákl. přenesená",J397,0)</f>
        <v>0</v>
      </c>
      <c r="BH397" s="311">
        <f>IF(N397="sníž. přenesená",J397,0)</f>
        <v>0</v>
      </c>
      <c r="BI397" s="311">
        <f>IF(N397="nulová",J397,0)</f>
        <v>0</v>
      </c>
      <c r="BJ397" s="109" t="s">
        <v>25</v>
      </c>
      <c r="BK397" s="311">
        <f>ROUND(I397*H397,2)</f>
        <v>0</v>
      </c>
      <c r="BL397" s="109" t="s">
        <v>299</v>
      </c>
      <c r="BM397" s="109" t="s">
        <v>1088</v>
      </c>
    </row>
    <row r="398" spans="2:65" s="137" customFormat="1" ht="132">
      <c r="B398" s="130"/>
      <c r="D398" s="312" t="s">
        <v>159</v>
      </c>
      <c r="F398" s="313" t="s">
        <v>1089</v>
      </c>
      <c r="I398" s="9"/>
      <c r="L398" s="130"/>
      <c r="M398" s="314"/>
      <c r="N398" s="131"/>
      <c r="O398" s="131"/>
      <c r="P398" s="131"/>
      <c r="Q398" s="131"/>
      <c r="R398" s="131"/>
      <c r="S398" s="131"/>
      <c r="T398" s="179"/>
      <c r="AT398" s="109" t="s">
        <v>159</v>
      </c>
      <c r="AU398" s="109" t="s">
        <v>85</v>
      </c>
    </row>
    <row r="399" spans="2:65" s="316" customFormat="1">
      <c r="B399" s="315"/>
      <c r="D399" s="317" t="s">
        <v>161</v>
      </c>
      <c r="E399" s="318" t="s">
        <v>5</v>
      </c>
      <c r="F399" s="319" t="s">
        <v>1090</v>
      </c>
      <c r="H399" s="320">
        <v>6.46</v>
      </c>
      <c r="I399" s="10"/>
      <c r="L399" s="315"/>
      <c r="M399" s="321"/>
      <c r="N399" s="322"/>
      <c r="O399" s="322"/>
      <c r="P399" s="322"/>
      <c r="Q399" s="322"/>
      <c r="R399" s="322"/>
      <c r="S399" s="322"/>
      <c r="T399" s="323"/>
      <c r="AT399" s="324" t="s">
        <v>161</v>
      </c>
      <c r="AU399" s="324" t="s">
        <v>85</v>
      </c>
      <c r="AV399" s="316" t="s">
        <v>85</v>
      </c>
      <c r="AW399" s="316" t="s">
        <v>40</v>
      </c>
      <c r="AX399" s="316" t="s">
        <v>25</v>
      </c>
      <c r="AY399" s="324" t="s">
        <v>150</v>
      </c>
    </row>
    <row r="400" spans="2:65" s="137" customFormat="1" ht="44.25" customHeight="1">
      <c r="B400" s="130"/>
      <c r="C400" s="302" t="s">
        <v>675</v>
      </c>
      <c r="D400" s="302" t="s">
        <v>152</v>
      </c>
      <c r="E400" s="303" t="s">
        <v>1091</v>
      </c>
      <c r="F400" s="93" t="s">
        <v>1092</v>
      </c>
      <c r="G400" s="304" t="s">
        <v>651</v>
      </c>
      <c r="H400" s="305">
        <v>7.9000000000000001E-2</v>
      </c>
      <c r="I400" s="8"/>
      <c r="J400" s="306">
        <f>ROUND(I400*H400,2)</f>
        <v>0</v>
      </c>
      <c r="K400" s="93" t="s">
        <v>156</v>
      </c>
      <c r="L400" s="130"/>
      <c r="M400" s="307" t="s">
        <v>5</v>
      </c>
      <c r="N400" s="308" t="s">
        <v>48</v>
      </c>
      <c r="O400" s="131"/>
      <c r="P400" s="309">
        <f>O400*H400</f>
        <v>0</v>
      </c>
      <c r="Q400" s="309">
        <v>0</v>
      </c>
      <c r="R400" s="309">
        <f>Q400*H400</f>
        <v>0</v>
      </c>
      <c r="S400" s="309">
        <v>0</v>
      </c>
      <c r="T400" s="310">
        <f>S400*H400</f>
        <v>0</v>
      </c>
      <c r="AR400" s="109" t="s">
        <v>299</v>
      </c>
      <c r="AT400" s="109" t="s">
        <v>152</v>
      </c>
      <c r="AU400" s="109" t="s">
        <v>85</v>
      </c>
      <c r="AY400" s="109" t="s">
        <v>150</v>
      </c>
      <c r="BE400" s="311">
        <f>IF(N400="základní",J400,0)</f>
        <v>0</v>
      </c>
      <c r="BF400" s="311">
        <f>IF(N400="snížená",J400,0)</f>
        <v>0</v>
      </c>
      <c r="BG400" s="311">
        <f>IF(N400="zákl. přenesená",J400,0)</f>
        <v>0</v>
      </c>
      <c r="BH400" s="311">
        <f>IF(N400="sníž. přenesená",J400,0)</f>
        <v>0</v>
      </c>
      <c r="BI400" s="311">
        <f>IF(N400="nulová",J400,0)</f>
        <v>0</v>
      </c>
      <c r="BJ400" s="109" t="s">
        <v>25</v>
      </c>
      <c r="BK400" s="311">
        <f>ROUND(I400*H400,2)</f>
        <v>0</v>
      </c>
      <c r="BL400" s="109" t="s">
        <v>299</v>
      </c>
      <c r="BM400" s="109" t="s">
        <v>1093</v>
      </c>
    </row>
    <row r="401" spans="2:65" s="137" customFormat="1" ht="120">
      <c r="B401" s="130"/>
      <c r="D401" s="312" t="s">
        <v>159</v>
      </c>
      <c r="F401" s="313" t="s">
        <v>1094</v>
      </c>
      <c r="I401" s="9"/>
      <c r="L401" s="130"/>
      <c r="M401" s="314"/>
      <c r="N401" s="131"/>
      <c r="O401" s="131"/>
      <c r="P401" s="131"/>
      <c r="Q401" s="131"/>
      <c r="R401" s="131"/>
      <c r="S401" s="131"/>
      <c r="T401" s="179"/>
      <c r="AT401" s="109" t="s">
        <v>159</v>
      </c>
      <c r="AU401" s="109" t="s">
        <v>85</v>
      </c>
    </row>
    <row r="402" spans="2:65" s="289" customFormat="1" ht="29.85" customHeight="1">
      <c r="B402" s="288"/>
      <c r="D402" s="299" t="s">
        <v>76</v>
      </c>
      <c r="E402" s="300" t="s">
        <v>1095</v>
      </c>
      <c r="F402" s="300" t="s">
        <v>1096</v>
      </c>
      <c r="I402" s="7"/>
      <c r="J402" s="301">
        <f>BK402</f>
        <v>0</v>
      </c>
      <c r="L402" s="288"/>
      <c r="M402" s="293"/>
      <c r="N402" s="294"/>
      <c r="O402" s="294"/>
      <c r="P402" s="295">
        <f>SUM(P403:P416)</f>
        <v>0</v>
      </c>
      <c r="Q402" s="294"/>
      <c r="R402" s="295">
        <f>SUM(R403:R416)</f>
        <v>7.4699999999999989E-2</v>
      </c>
      <c r="S402" s="294"/>
      <c r="T402" s="296">
        <f>SUM(T403:T416)</f>
        <v>0</v>
      </c>
      <c r="AR402" s="290" t="s">
        <v>85</v>
      </c>
      <c r="AT402" s="297" t="s">
        <v>76</v>
      </c>
      <c r="AU402" s="297" t="s">
        <v>25</v>
      </c>
      <c r="AY402" s="290" t="s">
        <v>150</v>
      </c>
      <c r="BK402" s="298">
        <f>SUM(BK403:BK416)</f>
        <v>0</v>
      </c>
    </row>
    <row r="403" spans="2:65" s="137" customFormat="1" ht="31.5" customHeight="1">
      <c r="B403" s="130"/>
      <c r="C403" s="302" t="s">
        <v>680</v>
      </c>
      <c r="D403" s="302" t="s">
        <v>152</v>
      </c>
      <c r="E403" s="303" t="s">
        <v>1097</v>
      </c>
      <c r="F403" s="93" t="s">
        <v>1098</v>
      </c>
      <c r="G403" s="304" t="s">
        <v>169</v>
      </c>
      <c r="H403" s="305">
        <v>7.6</v>
      </c>
      <c r="I403" s="8"/>
      <c r="J403" s="306">
        <f>ROUND(I403*H403,2)</f>
        <v>0</v>
      </c>
      <c r="K403" s="93" t="s">
        <v>156</v>
      </c>
      <c r="L403" s="130"/>
      <c r="M403" s="307" t="s">
        <v>5</v>
      </c>
      <c r="N403" s="308" t="s">
        <v>48</v>
      </c>
      <c r="O403" s="131"/>
      <c r="P403" s="309">
        <f>O403*H403</f>
        <v>0</v>
      </c>
      <c r="Q403" s="309">
        <v>2.8700000000000002E-3</v>
      </c>
      <c r="R403" s="309">
        <f>Q403*H403</f>
        <v>2.1812000000000002E-2</v>
      </c>
      <c r="S403" s="309">
        <v>0</v>
      </c>
      <c r="T403" s="310">
        <f>S403*H403</f>
        <v>0</v>
      </c>
      <c r="AR403" s="109" t="s">
        <v>299</v>
      </c>
      <c r="AT403" s="109" t="s">
        <v>152</v>
      </c>
      <c r="AU403" s="109" t="s">
        <v>85</v>
      </c>
      <c r="AY403" s="109" t="s">
        <v>150</v>
      </c>
      <c r="BE403" s="311">
        <f>IF(N403="základní",J403,0)</f>
        <v>0</v>
      </c>
      <c r="BF403" s="311">
        <f>IF(N403="snížená",J403,0)</f>
        <v>0</v>
      </c>
      <c r="BG403" s="311">
        <f>IF(N403="zákl. přenesená",J403,0)</f>
        <v>0</v>
      </c>
      <c r="BH403" s="311">
        <f>IF(N403="sníž. přenesená",J403,0)</f>
        <v>0</v>
      </c>
      <c r="BI403" s="311">
        <f>IF(N403="nulová",J403,0)</f>
        <v>0</v>
      </c>
      <c r="BJ403" s="109" t="s">
        <v>25</v>
      </c>
      <c r="BK403" s="311">
        <f>ROUND(I403*H403,2)</f>
        <v>0</v>
      </c>
      <c r="BL403" s="109" t="s">
        <v>299</v>
      </c>
      <c r="BM403" s="109" t="s">
        <v>1099</v>
      </c>
    </row>
    <row r="404" spans="2:65" s="137" customFormat="1" ht="48">
      <c r="B404" s="130"/>
      <c r="D404" s="312" t="s">
        <v>159</v>
      </c>
      <c r="F404" s="313" t="s">
        <v>1100</v>
      </c>
      <c r="I404" s="9"/>
      <c r="L404" s="130"/>
      <c r="M404" s="314"/>
      <c r="N404" s="131"/>
      <c r="O404" s="131"/>
      <c r="P404" s="131"/>
      <c r="Q404" s="131"/>
      <c r="R404" s="131"/>
      <c r="S404" s="131"/>
      <c r="T404" s="179"/>
      <c r="AT404" s="109" t="s">
        <v>159</v>
      </c>
      <c r="AU404" s="109" t="s">
        <v>85</v>
      </c>
    </row>
    <row r="405" spans="2:65" s="316" customFormat="1">
      <c r="B405" s="315"/>
      <c r="D405" s="317" t="s">
        <v>161</v>
      </c>
      <c r="E405" s="318" t="s">
        <v>5</v>
      </c>
      <c r="F405" s="319" t="s">
        <v>1101</v>
      </c>
      <c r="H405" s="320">
        <v>7.6</v>
      </c>
      <c r="I405" s="10"/>
      <c r="L405" s="315"/>
      <c r="M405" s="321"/>
      <c r="N405" s="322"/>
      <c r="O405" s="322"/>
      <c r="P405" s="322"/>
      <c r="Q405" s="322"/>
      <c r="R405" s="322"/>
      <c r="S405" s="322"/>
      <c r="T405" s="323"/>
      <c r="AT405" s="324" t="s">
        <v>161</v>
      </c>
      <c r="AU405" s="324" t="s">
        <v>85</v>
      </c>
      <c r="AV405" s="316" t="s">
        <v>85</v>
      </c>
      <c r="AW405" s="316" t="s">
        <v>40</v>
      </c>
      <c r="AX405" s="316" t="s">
        <v>25</v>
      </c>
      <c r="AY405" s="324" t="s">
        <v>150</v>
      </c>
    </row>
    <row r="406" spans="2:65" s="137" customFormat="1" ht="31.5" customHeight="1">
      <c r="B406" s="130"/>
      <c r="C406" s="302" t="s">
        <v>687</v>
      </c>
      <c r="D406" s="302" t="s">
        <v>152</v>
      </c>
      <c r="E406" s="303" t="s">
        <v>1102</v>
      </c>
      <c r="F406" s="93" t="s">
        <v>1103</v>
      </c>
      <c r="G406" s="304" t="s">
        <v>169</v>
      </c>
      <c r="H406" s="305">
        <v>9.6</v>
      </c>
      <c r="I406" s="8"/>
      <c r="J406" s="306">
        <f>ROUND(I406*H406,2)</f>
        <v>0</v>
      </c>
      <c r="K406" s="93" t="s">
        <v>156</v>
      </c>
      <c r="L406" s="130"/>
      <c r="M406" s="307" t="s">
        <v>5</v>
      </c>
      <c r="N406" s="308" t="s">
        <v>48</v>
      </c>
      <c r="O406" s="131"/>
      <c r="P406" s="309">
        <f>O406*H406</f>
        <v>0</v>
      </c>
      <c r="Q406" s="309">
        <v>2.96E-3</v>
      </c>
      <c r="R406" s="309">
        <f>Q406*H406</f>
        <v>2.8415999999999997E-2</v>
      </c>
      <c r="S406" s="309">
        <v>0</v>
      </c>
      <c r="T406" s="310">
        <f>S406*H406</f>
        <v>0</v>
      </c>
      <c r="AR406" s="109" t="s">
        <v>299</v>
      </c>
      <c r="AT406" s="109" t="s">
        <v>152</v>
      </c>
      <c r="AU406" s="109" t="s">
        <v>85</v>
      </c>
      <c r="AY406" s="109" t="s">
        <v>150</v>
      </c>
      <c r="BE406" s="311">
        <f>IF(N406="základní",J406,0)</f>
        <v>0</v>
      </c>
      <c r="BF406" s="311">
        <f>IF(N406="snížená",J406,0)</f>
        <v>0</v>
      </c>
      <c r="BG406" s="311">
        <f>IF(N406="zákl. přenesená",J406,0)</f>
        <v>0</v>
      </c>
      <c r="BH406" s="311">
        <f>IF(N406="sníž. přenesená",J406,0)</f>
        <v>0</v>
      </c>
      <c r="BI406" s="311">
        <f>IF(N406="nulová",J406,0)</f>
        <v>0</v>
      </c>
      <c r="BJ406" s="109" t="s">
        <v>25</v>
      </c>
      <c r="BK406" s="311">
        <f>ROUND(I406*H406,2)</f>
        <v>0</v>
      </c>
      <c r="BL406" s="109" t="s">
        <v>299</v>
      </c>
      <c r="BM406" s="109" t="s">
        <v>1104</v>
      </c>
    </row>
    <row r="407" spans="2:65" s="137" customFormat="1" ht="48">
      <c r="B407" s="130"/>
      <c r="D407" s="312" t="s">
        <v>159</v>
      </c>
      <c r="F407" s="313" t="s">
        <v>1100</v>
      </c>
      <c r="I407" s="9"/>
      <c r="L407" s="130"/>
      <c r="M407" s="314"/>
      <c r="N407" s="131"/>
      <c r="O407" s="131"/>
      <c r="P407" s="131"/>
      <c r="Q407" s="131"/>
      <c r="R407" s="131"/>
      <c r="S407" s="131"/>
      <c r="T407" s="179"/>
      <c r="AT407" s="109" t="s">
        <v>159</v>
      </c>
      <c r="AU407" s="109" t="s">
        <v>85</v>
      </c>
    </row>
    <row r="408" spans="2:65" s="316" customFormat="1">
      <c r="B408" s="315"/>
      <c r="D408" s="317" t="s">
        <v>161</v>
      </c>
      <c r="E408" s="318" t="s">
        <v>5</v>
      </c>
      <c r="F408" s="319" t="s">
        <v>1105</v>
      </c>
      <c r="H408" s="320">
        <v>9.6</v>
      </c>
      <c r="I408" s="10"/>
      <c r="L408" s="315"/>
      <c r="M408" s="321"/>
      <c r="N408" s="322"/>
      <c r="O408" s="322"/>
      <c r="P408" s="322"/>
      <c r="Q408" s="322"/>
      <c r="R408" s="322"/>
      <c r="S408" s="322"/>
      <c r="T408" s="323"/>
      <c r="AT408" s="324" t="s">
        <v>161</v>
      </c>
      <c r="AU408" s="324" t="s">
        <v>85</v>
      </c>
      <c r="AV408" s="316" t="s">
        <v>85</v>
      </c>
      <c r="AW408" s="316" t="s">
        <v>40</v>
      </c>
      <c r="AX408" s="316" t="s">
        <v>25</v>
      </c>
      <c r="AY408" s="324" t="s">
        <v>150</v>
      </c>
    </row>
    <row r="409" spans="2:65" s="137" customFormat="1" ht="31.5" customHeight="1">
      <c r="B409" s="130"/>
      <c r="C409" s="302" t="s">
        <v>1106</v>
      </c>
      <c r="D409" s="302" t="s">
        <v>152</v>
      </c>
      <c r="E409" s="303" t="s">
        <v>1107</v>
      </c>
      <c r="F409" s="93" t="s">
        <v>1108</v>
      </c>
      <c r="G409" s="304" t="s">
        <v>169</v>
      </c>
      <c r="H409" s="305">
        <v>9.6</v>
      </c>
      <c r="I409" s="8"/>
      <c r="J409" s="306">
        <f>ROUND(I409*H409,2)</f>
        <v>0</v>
      </c>
      <c r="K409" s="93" t="s">
        <v>156</v>
      </c>
      <c r="L409" s="130"/>
      <c r="M409" s="307" t="s">
        <v>5</v>
      </c>
      <c r="N409" s="308" t="s">
        <v>48</v>
      </c>
      <c r="O409" s="131"/>
      <c r="P409" s="309">
        <f>O409*H409</f>
        <v>0</v>
      </c>
      <c r="Q409" s="309">
        <v>1.3699999999999999E-3</v>
      </c>
      <c r="R409" s="309">
        <f>Q409*H409</f>
        <v>1.3151999999999999E-2</v>
      </c>
      <c r="S409" s="309">
        <v>0</v>
      </c>
      <c r="T409" s="310">
        <f>S409*H409</f>
        <v>0</v>
      </c>
      <c r="AR409" s="109" t="s">
        <v>299</v>
      </c>
      <c r="AT409" s="109" t="s">
        <v>152</v>
      </c>
      <c r="AU409" s="109" t="s">
        <v>85</v>
      </c>
      <c r="AY409" s="109" t="s">
        <v>150</v>
      </c>
      <c r="BE409" s="311">
        <f>IF(N409="základní",J409,0)</f>
        <v>0</v>
      </c>
      <c r="BF409" s="311">
        <f>IF(N409="snížená",J409,0)</f>
        <v>0</v>
      </c>
      <c r="BG409" s="311">
        <f>IF(N409="zákl. přenesená",J409,0)</f>
        <v>0</v>
      </c>
      <c r="BH409" s="311">
        <f>IF(N409="sníž. přenesená",J409,0)</f>
        <v>0</v>
      </c>
      <c r="BI409" s="311">
        <f>IF(N409="nulová",J409,0)</f>
        <v>0</v>
      </c>
      <c r="BJ409" s="109" t="s">
        <v>25</v>
      </c>
      <c r="BK409" s="311">
        <f>ROUND(I409*H409,2)</f>
        <v>0</v>
      </c>
      <c r="BL409" s="109" t="s">
        <v>299</v>
      </c>
      <c r="BM409" s="109" t="s">
        <v>1109</v>
      </c>
    </row>
    <row r="410" spans="2:65" s="316" customFormat="1">
      <c r="B410" s="315"/>
      <c r="D410" s="317" t="s">
        <v>161</v>
      </c>
      <c r="E410" s="318" t="s">
        <v>5</v>
      </c>
      <c r="F410" s="319" t="s">
        <v>1105</v>
      </c>
      <c r="H410" s="320">
        <v>9.6</v>
      </c>
      <c r="I410" s="10"/>
      <c r="L410" s="315"/>
      <c r="M410" s="321"/>
      <c r="N410" s="322"/>
      <c r="O410" s="322"/>
      <c r="P410" s="322"/>
      <c r="Q410" s="322"/>
      <c r="R410" s="322"/>
      <c r="S410" s="322"/>
      <c r="T410" s="323"/>
      <c r="AT410" s="324" t="s">
        <v>161</v>
      </c>
      <c r="AU410" s="324" t="s">
        <v>85</v>
      </c>
      <c r="AV410" s="316" t="s">
        <v>85</v>
      </c>
      <c r="AW410" s="316" t="s">
        <v>40</v>
      </c>
      <c r="AX410" s="316" t="s">
        <v>25</v>
      </c>
      <c r="AY410" s="324" t="s">
        <v>150</v>
      </c>
    </row>
    <row r="411" spans="2:65" s="137" customFormat="1" ht="31.5" customHeight="1">
      <c r="B411" s="130"/>
      <c r="C411" s="302" t="s">
        <v>1110</v>
      </c>
      <c r="D411" s="302" t="s">
        <v>152</v>
      </c>
      <c r="E411" s="303" t="s">
        <v>1111</v>
      </c>
      <c r="F411" s="93" t="s">
        <v>1112</v>
      </c>
      <c r="G411" s="304" t="s">
        <v>401</v>
      </c>
      <c r="H411" s="305">
        <v>2</v>
      </c>
      <c r="I411" s="8"/>
      <c r="J411" s="306">
        <f>ROUND(I411*H411,2)</f>
        <v>0</v>
      </c>
      <c r="K411" s="93" t="s">
        <v>156</v>
      </c>
      <c r="L411" s="130"/>
      <c r="M411" s="307" t="s">
        <v>5</v>
      </c>
      <c r="N411" s="308" t="s">
        <v>48</v>
      </c>
      <c r="O411" s="131"/>
      <c r="P411" s="309">
        <f>O411*H411</f>
        <v>0</v>
      </c>
      <c r="Q411" s="309">
        <v>2.0000000000000001E-4</v>
      </c>
      <c r="R411" s="309">
        <f>Q411*H411</f>
        <v>4.0000000000000002E-4</v>
      </c>
      <c r="S411" s="309">
        <v>0</v>
      </c>
      <c r="T411" s="310">
        <f>S411*H411</f>
        <v>0</v>
      </c>
      <c r="AR411" s="109" t="s">
        <v>299</v>
      </c>
      <c r="AT411" s="109" t="s">
        <v>152</v>
      </c>
      <c r="AU411" s="109" t="s">
        <v>85</v>
      </c>
      <c r="AY411" s="109" t="s">
        <v>150</v>
      </c>
      <c r="BE411" s="311">
        <f>IF(N411="základní",J411,0)</f>
        <v>0</v>
      </c>
      <c r="BF411" s="311">
        <f>IF(N411="snížená",J411,0)</f>
        <v>0</v>
      </c>
      <c r="BG411" s="311">
        <f>IF(N411="zákl. přenesená",J411,0)</f>
        <v>0</v>
      </c>
      <c r="BH411" s="311">
        <f>IF(N411="sníž. přenesená",J411,0)</f>
        <v>0</v>
      </c>
      <c r="BI411" s="311">
        <f>IF(N411="nulová",J411,0)</f>
        <v>0</v>
      </c>
      <c r="BJ411" s="109" t="s">
        <v>25</v>
      </c>
      <c r="BK411" s="311">
        <f>ROUND(I411*H411,2)</f>
        <v>0</v>
      </c>
      <c r="BL411" s="109" t="s">
        <v>299</v>
      </c>
      <c r="BM411" s="109" t="s">
        <v>1113</v>
      </c>
    </row>
    <row r="412" spans="2:65" s="316" customFormat="1">
      <c r="B412" s="315"/>
      <c r="D412" s="317" t="s">
        <v>161</v>
      </c>
      <c r="E412" s="318" t="s">
        <v>5</v>
      </c>
      <c r="F412" s="319" t="s">
        <v>908</v>
      </c>
      <c r="H412" s="320">
        <v>2</v>
      </c>
      <c r="I412" s="10"/>
      <c r="L412" s="315"/>
      <c r="M412" s="321"/>
      <c r="N412" s="322"/>
      <c r="O412" s="322"/>
      <c r="P412" s="322"/>
      <c r="Q412" s="322"/>
      <c r="R412" s="322"/>
      <c r="S412" s="322"/>
      <c r="T412" s="323"/>
      <c r="AT412" s="324" t="s">
        <v>161</v>
      </c>
      <c r="AU412" s="324" t="s">
        <v>85</v>
      </c>
      <c r="AV412" s="316" t="s">
        <v>85</v>
      </c>
      <c r="AW412" s="316" t="s">
        <v>40</v>
      </c>
      <c r="AX412" s="316" t="s">
        <v>25</v>
      </c>
      <c r="AY412" s="324" t="s">
        <v>150</v>
      </c>
    </row>
    <row r="413" spans="2:65" s="137" customFormat="1" ht="31.5" customHeight="1">
      <c r="B413" s="130"/>
      <c r="C413" s="302" t="s">
        <v>1114</v>
      </c>
      <c r="D413" s="302" t="s">
        <v>152</v>
      </c>
      <c r="E413" s="303" t="s">
        <v>1115</v>
      </c>
      <c r="F413" s="93" t="s">
        <v>1116</v>
      </c>
      <c r="G413" s="304" t="s">
        <v>169</v>
      </c>
      <c r="H413" s="305">
        <v>6</v>
      </c>
      <c r="I413" s="8"/>
      <c r="J413" s="306">
        <f>ROUND(I413*H413,2)</f>
        <v>0</v>
      </c>
      <c r="K413" s="93" t="s">
        <v>156</v>
      </c>
      <c r="L413" s="130"/>
      <c r="M413" s="307" t="s">
        <v>5</v>
      </c>
      <c r="N413" s="308" t="s">
        <v>48</v>
      </c>
      <c r="O413" s="131"/>
      <c r="P413" s="309">
        <f>O413*H413</f>
        <v>0</v>
      </c>
      <c r="Q413" s="309">
        <v>1.82E-3</v>
      </c>
      <c r="R413" s="309">
        <f>Q413*H413</f>
        <v>1.0919999999999999E-2</v>
      </c>
      <c r="S413" s="309">
        <v>0</v>
      </c>
      <c r="T413" s="310">
        <f>S413*H413</f>
        <v>0</v>
      </c>
      <c r="AR413" s="109" t="s">
        <v>299</v>
      </c>
      <c r="AT413" s="109" t="s">
        <v>152</v>
      </c>
      <c r="AU413" s="109" t="s">
        <v>85</v>
      </c>
      <c r="AY413" s="109" t="s">
        <v>150</v>
      </c>
      <c r="BE413" s="311">
        <f>IF(N413="základní",J413,0)</f>
        <v>0</v>
      </c>
      <c r="BF413" s="311">
        <f>IF(N413="snížená",J413,0)</f>
        <v>0</v>
      </c>
      <c r="BG413" s="311">
        <f>IF(N413="zákl. přenesená",J413,0)</f>
        <v>0</v>
      </c>
      <c r="BH413" s="311">
        <f>IF(N413="sníž. přenesená",J413,0)</f>
        <v>0</v>
      </c>
      <c r="BI413" s="311">
        <f>IF(N413="nulová",J413,0)</f>
        <v>0</v>
      </c>
      <c r="BJ413" s="109" t="s">
        <v>25</v>
      </c>
      <c r="BK413" s="311">
        <f>ROUND(I413*H413,2)</f>
        <v>0</v>
      </c>
      <c r="BL413" s="109" t="s">
        <v>299</v>
      </c>
      <c r="BM413" s="109" t="s">
        <v>1117</v>
      </c>
    </row>
    <row r="414" spans="2:65" s="316" customFormat="1">
      <c r="B414" s="315"/>
      <c r="D414" s="317" t="s">
        <v>161</v>
      </c>
      <c r="E414" s="318" t="s">
        <v>5</v>
      </c>
      <c r="F414" s="319" t="s">
        <v>1118</v>
      </c>
      <c r="H414" s="320">
        <v>6</v>
      </c>
      <c r="I414" s="10"/>
      <c r="L414" s="315"/>
      <c r="M414" s="321"/>
      <c r="N414" s="322"/>
      <c r="O414" s="322"/>
      <c r="P414" s="322"/>
      <c r="Q414" s="322"/>
      <c r="R414" s="322"/>
      <c r="S414" s="322"/>
      <c r="T414" s="323"/>
      <c r="AT414" s="324" t="s">
        <v>161</v>
      </c>
      <c r="AU414" s="324" t="s">
        <v>85</v>
      </c>
      <c r="AV414" s="316" t="s">
        <v>85</v>
      </c>
      <c r="AW414" s="316" t="s">
        <v>40</v>
      </c>
      <c r="AX414" s="316" t="s">
        <v>25</v>
      </c>
      <c r="AY414" s="324" t="s">
        <v>150</v>
      </c>
    </row>
    <row r="415" spans="2:65" s="137" customFormat="1" ht="31.5" customHeight="1">
      <c r="B415" s="130"/>
      <c r="C415" s="302" t="s">
        <v>1119</v>
      </c>
      <c r="D415" s="302" t="s">
        <v>152</v>
      </c>
      <c r="E415" s="303" t="s">
        <v>1120</v>
      </c>
      <c r="F415" s="93" t="s">
        <v>1121</v>
      </c>
      <c r="G415" s="304" t="s">
        <v>651</v>
      </c>
      <c r="H415" s="305">
        <v>7.4999999999999997E-2</v>
      </c>
      <c r="I415" s="8"/>
      <c r="J415" s="306">
        <f>ROUND(I415*H415,2)</f>
        <v>0</v>
      </c>
      <c r="K415" s="93" t="s">
        <v>156</v>
      </c>
      <c r="L415" s="130"/>
      <c r="M415" s="307" t="s">
        <v>5</v>
      </c>
      <c r="N415" s="308" t="s">
        <v>48</v>
      </c>
      <c r="O415" s="131"/>
      <c r="P415" s="309">
        <f>O415*H415</f>
        <v>0</v>
      </c>
      <c r="Q415" s="309">
        <v>0</v>
      </c>
      <c r="R415" s="309">
        <f>Q415*H415</f>
        <v>0</v>
      </c>
      <c r="S415" s="309">
        <v>0</v>
      </c>
      <c r="T415" s="310">
        <f>S415*H415</f>
        <v>0</v>
      </c>
      <c r="AR415" s="109" t="s">
        <v>299</v>
      </c>
      <c r="AT415" s="109" t="s">
        <v>152</v>
      </c>
      <c r="AU415" s="109" t="s">
        <v>85</v>
      </c>
      <c r="AY415" s="109" t="s">
        <v>150</v>
      </c>
      <c r="BE415" s="311">
        <f>IF(N415="základní",J415,0)</f>
        <v>0</v>
      </c>
      <c r="BF415" s="311">
        <f>IF(N415="snížená",J415,0)</f>
        <v>0</v>
      </c>
      <c r="BG415" s="311">
        <f>IF(N415="zákl. přenesená",J415,0)</f>
        <v>0</v>
      </c>
      <c r="BH415" s="311">
        <f>IF(N415="sníž. přenesená",J415,0)</f>
        <v>0</v>
      </c>
      <c r="BI415" s="311">
        <f>IF(N415="nulová",J415,0)</f>
        <v>0</v>
      </c>
      <c r="BJ415" s="109" t="s">
        <v>25</v>
      </c>
      <c r="BK415" s="311">
        <f>ROUND(I415*H415,2)</f>
        <v>0</v>
      </c>
      <c r="BL415" s="109" t="s">
        <v>299</v>
      </c>
      <c r="BM415" s="109" t="s">
        <v>1122</v>
      </c>
    </row>
    <row r="416" spans="2:65" s="137" customFormat="1" ht="108">
      <c r="B416" s="130"/>
      <c r="D416" s="312" t="s">
        <v>159</v>
      </c>
      <c r="F416" s="313" t="s">
        <v>1123</v>
      </c>
      <c r="I416" s="9"/>
      <c r="L416" s="130"/>
      <c r="M416" s="314"/>
      <c r="N416" s="131"/>
      <c r="O416" s="131"/>
      <c r="P416" s="131"/>
      <c r="Q416" s="131"/>
      <c r="R416" s="131"/>
      <c r="S416" s="131"/>
      <c r="T416" s="179"/>
      <c r="AT416" s="109" t="s">
        <v>159</v>
      </c>
      <c r="AU416" s="109" t="s">
        <v>85</v>
      </c>
    </row>
    <row r="417" spans="2:65" s="289" customFormat="1" ht="29.85" customHeight="1">
      <c r="B417" s="288"/>
      <c r="D417" s="299" t="s">
        <v>76</v>
      </c>
      <c r="E417" s="300" t="s">
        <v>1124</v>
      </c>
      <c r="F417" s="300" t="s">
        <v>1125</v>
      </c>
      <c r="I417" s="7"/>
      <c r="J417" s="301">
        <f>BK417</f>
        <v>0</v>
      </c>
      <c r="L417" s="288"/>
      <c r="M417" s="293"/>
      <c r="N417" s="294"/>
      <c r="O417" s="294"/>
      <c r="P417" s="295">
        <f>SUM(P418:P440)</f>
        <v>0</v>
      </c>
      <c r="Q417" s="294"/>
      <c r="R417" s="295">
        <f>SUM(R418:R440)</f>
        <v>0.21812912000000001</v>
      </c>
      <c r="S417" s="294"/>
      <c r="T417" s="296">
        <f>SUM(T418:T440)</f>
        <v>0</v>
      </c>
      <c r="AR417" s="290" t="s">
        <v>85</v>
      </c>
      <c r="AT417" s="297" t="s">
        <v>76</v>
      </c>
      <c r="AU417" s="297" t="s">
        <v>25</v>
      </c>
      <c r="AY417" s="290" t="s">
        <v>150</v>
      </c>
      <c r="BK417" s="298">
        <f>SUM(BK418:BK440)</f>
        <v>0</v>
      </c>
    </row>
    <row r="418" spans="2:65" s="137" customFormat="1" ht="22.5" customHeight="1">
      <c r="B418" s="130"/>
      <c r="C418" s="302" t="s">
        <v>1126</v>
      </c>
      <c r="D418" s="302" t="s">
        <v>152</v>
      </c>
      <c r="E418" s="303" t="s">
        <v>1127</v>
      </c>
      <c r="F418" s="93" t="s">
        <v>1128</v>
      </c>
      <c r="G418" s="304" t="s">
        <v>169</v>
      </c>
      <c r="H418" s="305">
        <v>9.6</v>
      </c>
      <c r="I418" s="8"/>
      <c r="J418" s="306">
        <f>ROUND(I418*H418,2)</f>
        <v>0</v>
      </c>
      <c r="K418" s="93" t="s">
        <v>156</v>
      </c>
      <c r="L418" s="130"/>
      <c r="M418" s="307" t="s">
        <v>5</v>
      </c>
      <c r="N418" s="308" t="s">
        <v>48</v>
      </c>
      <c r="O418" s="131"/>
      <c r="P418" s="309">
        <f>O418*H418</f>
        <v>0</v>
      </c>
      <c r="Q418" s="309">
        <v>1.0000000000000001E-5</v>
      </c>
      <c r="R418" s="309">
        <f>Q418*H418</f>
        <v>9.6000000000000002E-5</v>
      </c>
      <c r="S418" s="309">
        <v>0</v>
      </c>
      <c r="T418" s="310">
        <f>S418*H418</f>
        <v>0</v>
      </c>
      <c r="AR418" s="109" t="s">
        <v>299</v>
      </c>
      <c r="AT418" s="109" t="s">
        <v>152</v>
      </c>
      <c r="AU418" s="109" t="s">
        <v>85</v>
      </c>
      <c r="AY418" s="109" t="s">
        <v>150</v>
      </c>
      <c r="BE418" s="311">
        <f>IF(N418="základní",J418,0)</f>
        <v>0</v>
      </c>
      <c r="BF418" s="311">
        <f>IF(N418="snížená",J418,0)</f>
        <v>0</v>
      </c>
      <c r="BG418" s="311">
        <f>IF(N418="zákl. přenesená",J418,0)</f>
        <v>0</v>
      </c>
      <c r="BH418" s="311">
        <f>IF(N418="sníž. přenesená",J418,0)</f>
        <v>0</v>
      </c>
      <c r="BI418" s="311">
        <f>IF(N418="nulová",J418,0)</f>
        <v>0</v>
      </c>
      <c r="BJ418" s="109" t="s">
        <v>25</v>
      </c>
      <c r="BK418" s="311">
        <f>ROUND(I418*H418,2)</f>
        <v>0</v>
      </c>
      <c r="BL418" s="109" t="s">
        <v>299</v>
      </c>
      <c r="BM418" s="109" t="s">
        <v>1129</v>
      </c>
    </row>
    <row r="419" spans="2:65" s="137" customFormat="1" ht="60">
      <c r="B419" s="130"/>
      <c r="D419" s="312" t="s">
        <v>159</v>
      </c>
      <c r="F419" s="313" t="s">
        <v>1130</v>
      </c>
      <c r="I419" s="9"/>
      <c r="L419" s="130"/>
      <c r="M419" s="314"/>
      <c r="N419" s="131"/>
      <c r="O419" s="131"/>
      <c r="P419" s="131"/>
      <c r="Q419" s="131"/>
      <c r="R419" s="131"/>
      <c r="S419" s="131"/>
      <c r="T419" s="179"/>
      <c r="AT419" s="109" t="s">
        <v>159</v>
      </c>
      <c r="AU419" s="109" t="s">
        <v>85</v>
      </c>
    </row>
    <row r="420" spans="2:65" s="316" customFormat="1">
      <c r="B420" s="315"/>
      <c r="D420" s="317" t="s">
        <v>161</v>
      </c>
      <c r="E420" s="318" t="s">
        <v>5</v>
      </c>
      <c r="F420" s="319" t="s">
        <v>1105</v>
      </c>
      <c r="H420" s="320">
        <v>9.6</v>
      </c>
      <c r="I420" s="10"/>
      <c r="L420" s="315"/>
      <c r="M420" s="321"/>
      <c r="N420" s="322"/>
      <c r="O420" s="322"/>
      <c r="P420" s="322"/>
      <c r="Q420" s="322"/>
      <c r="R420" s="322"/>
      <c r="S420" s="322"/>
      <c r="T420" s="323"/>
      <c r="AT420" s="324" t="s">
        <v>161</v>
      </c>
      <c r="AU420" s="324" t="s">
        <v>85</v>
      </c>
      <c r="AV420" s="316" t="s">
        <v>85</v>
      </c>
      <c r="AW420" s="316" t="s">
        <v>40</v>
      </c>
      <c r="AX420" s="316" t="s">
        <v>25</v>
      </c>
      <c r="AY420" s="324" t="s">
        <v>150</v>
      </c>
    </row>
    <row r="421" spans="2:65" s="137" customFormat="1" ht="22.5" customHeight="1">
      <c r="B421" s="130"/>
      <c r="C421" s="339" t="s">
        <v>30</v>
      </c>
      <c r="D421" s="339" t="s">
        <v>337</v>
      </c>
      <c r="E421" s="340" t="s">
        <v>1131</v>
      </c>
      <c r="F421" s="341" t="s">
        <v>1132</v>
      </c>
      <c r="G421" s="342" t="s">
        <v>401</v>
      </c>
      <c r="H421" s="343">
        <v>2</v>
      </c>
      <c r="I421" s="12"/>
      <c r="J421" s="344">
        <f>ROUND(I421*H421,2)</f>
        <v>0</v>
      </c>
      <c r="K421" s="341" t="s">
        <v>156</v>
      </c>
      <c r="L421" s="345"/>
      <c r="M421" s="346" t="s">
        <v>5</v>
      </c>
      <c r="N421" s="347" t="s">
        <v>48</v>
      </c>
      <c r="O421" s="131"/>
      <c r="P421" s="309">
        <f>O421*H421</f>
        <v>0</v>
      </c>
      <c r="Q421" s="309">
        <v>5.0000000000000001E-4</v>
      </c>
      <c r="R421" s="309">
        <f>Q421*H421</f>
        <v>1E-3</v>
      </c>
      <c r="S421" s="309">
        <v>0</v>
      </c>
      <c r="T421" s="310">
        <f>S421*H421</f>
        <v>0</v>
      </c>
      <c r="AR421" s="109" t="s">
        <v>341</v>
      </c>
      <c r="AT421" s="109" t="s">
        <v>337</v>
      </c>
      <c r="AU421" s="109" t="s">
        <v>85</v>
      </c>
      <c r="AY421" s="109" t="s">
        <v>150</v>
      </c>
      <c r="BE421" s="311">
        <f>IF(N421="základní",J421,0)</f>
        <v>0</v>
      </c>
      <c r="BF421" s="311">
        <f>IF(N421="snížená",J421,0)</f>
        <v>0</v>
      </c>
      <c r="BG421" s="311">
        <f>IF(N421="zákl. přenesená",J421,0)</f>
        <v>0</v>
      </c>
      <c r="BH421" s="311">
        <f>IF(N421="sníž. přenesená",J421,0)</f>
        <v>0</v>
      </c>
      <c r="BI421" s="311">
        <f>IF(N421="nulová",J421,0)</f>
        <v>0</v>
      </c>
      <c r="BJ421" s="109" t="s">
        <v>25</v>
      </c>
      <c r="BK421" s="311">
        <f>ROUND(I421*H421,2)</f>
        <v>0</v>
      </c>
      <c r="BL421" s="109" t="s">
        <v>341</v>
      </c>
      <c r="BM421" s="109" t="s">
        <v>1133</v>
      </c>
    </row>
    <row r="422" spans="2:65" s="137" customFormat="1" ht="22.5" customHeight="1">
      <c r="B422" s="130"/>
      <c r="C422" s="302" t="s">
        <v>1134</v>
      </c>
      <c r="D422" s="302" t="s">
        <v>152</v>
      </c>
      <c r="E422" s="303" t="s">
        <v>1135</v>
      </c>
      <c r="F422" s="93" t="s">
        <v>1136</v>
      </c>
      <c r="G422" s="304" t="s">
        <v>155</v>
      </c>
      <c r="H422" s="305">
        <v>18.239999999999998</v>
      </c>
      <c r="I422" s="8"/>
      <c r="J422" s="306">
        <f>ROUND(I422*H422,2)</f>
        <v>0</v>
      </c>
      <c r="K422" s="93" t="s">
        <v>156</v>
      </c>
      <c r="L422" s="130"/>
      <c r="M422" s="307" t="s">
        <v>5</v>
      </c>
      <c r="N422" s="308" t="s">
        <v>48</v>
      </c>
      <c r="O422" s="131"/>
      <c r="P422" s="309">
        <f>O422*H422</f>
        <v>0</v>
      </c>
      <c r="Q422" s="309">
        <v>0</v>
      </c>
      <c r="R422" s="309">
        <f>Q422*H422</f>
        <v>0</v>
      </c>
      <c r="S422" s="309">
        <v>0</v>
      </c>
      <c r="T422" s="310">
        <f>S422*H422</f>
        <v>0</v>
      </c>
      <c r="AR422" s="109" t="s">
        <v>299</v>
      </c>
      <c r="AT422" s="109" t="s">
        <v>152</v>
      </c>
      <c r="AU422" s="109" t="s">
        <v>85</v>
      </c>
      <c r="AY422" s="109" t="s">
        <v>150</v>
      </c>
      <c r="BE422" s="311">
        <f>IF(N422="základní",J422,0)</f>
        <v>0</v>
      </c>
      <c r="BF422" s="311">
        <f>IF(N422="snížená",J422,0)</f>
        <v>0</v>
      </c>
      <c r="BG422" s="311">
        <f>IF(N422="zákl. přenesená",J422,0)</f>
        <v>0</v>
      </c>
      <c r="BH422" s="311">
        <f>IF(N422="sníž. přenesená",J422,0)</f>
        <v>0</v>
      </c>
      <c r="BI422" s="311">
        <f>IF(N422="nulová",J422,0)</f>
        <v>0</v>
      </c>
      <c r="BJ422" s="109" t="s">
        <v>25</v>
      </c>
      <c r="BK422" s="311">
        <f>ROUND(I422*H422,2)</f>
        <v>0</v>
      </c>
      <c r="BL422" s="109" t="s">
        <v>299</v>
      </c>
      <c r="BM422" s="109" t="s">
        <v>1137</v>
      </c>
    </row>
    <row r="423" spans="2:65" s="137" customFormat="1" ht="60">
      <c r="B423" s="130"/>
      <c r="D423" s="312" t="s">
        <v>159</v>
      </c>
      <c r="F423" s="313" t="s">
        <v>1138</v>
      </c>
      <c r="I423" s="9"/>
      <c r="L423" s="130"/>
      <c r="M423" s="314"/>
      <c r="N423" s="131"/>
      <c r="O423" s="131"/>
      <c r="P423" s="131"/>
      <c r="Q423" s="131"/>
      <c r="R423" s="131"/>
      <c r="S423" s="131"/>
      <c r="T423" s="179"/>
      <c r="AT423" s="109" t="s">
        <v>159</v>
      </c>
      <c r="AU423" s="109" t="s">
        <v>85</v>
      </c>
    </row>
    <row r="424" spans="2:65" s="316" customFormat="1">
      <c r="B424" s="315"/>
      <c r="D424" s="317" t="s">
        <v>161</v>
      </c>
      <c r="E424" s="318" t="s">
        <v>5</v>
      </c>
      <c r="F424" s="319" t="s">
        <v>1067</v>
      </c>
      <c r="H424" s="320">
        <v>18.239999999999998</v>
      </c>
      <c r="I424" s="10"/>
      <c r="L424" s="315"/>
      <c r="M424" s="321"/>
      <c r="N424" s="322"/>
      <c r="O424" s="322"/>
      <c r="P424" s="322"/>
      <c r="Q424" s="322"/>
      <c r="R424" s="322"/>
      <c r="S424" s="322"/>
      <c r="T424" s="323"/>
      <c r="AT424" s="324" t="s">
        <v>161</v>
      </c>
      <c r="AU424" s="324" t="s">
        <v>85</v>
      </c>
      <c r="AV424" s="316" t="s">
        <v>85</v>
      </c>
      <c r="AW424" s="316" t="s">
        <v>40</v>
      </c>
      <c r="AX424" s="316" t="s">
        <v>25</v>
      </c>
      <c r="AY424" s="324" t="s">
        <v>150</v>
      </c>
    </row>
    <row r="425" spans="2:65" s="137" customFormat="1" ht="22.5" customHeight="1">
      <c r="B425" s="130"/>
      <c r="C425" s="339" t="s">
        <v>1139</v>
      </c>
      <c r="D425" s="339" t="s">
        <v>337</v>
      </c>
      <c r="E425" s="340" t="s">
        <v>1140</v>
      </c>
      <c r="F425" s="341" t="s">
        <v>1141</v>
      </c>
      <c r="G425" s="342" t="s">
        <v>155</v>
      </c>
      <c r="H425" s="343">
        <v>20.975999999999999</v>
      </c>
      <c r="I425" s="12"/>
      <c r="J425" s="344">
        <f>ROUND(I425*H425,2)</f>
        <v>0</v>
      </c>
      <c r="K425" s="341" t="s">
        <v>156</v>
      </c>
      <c r="L425" s="345"/>
      <c r="M425" s="346" t="s">
        <v>5</v>
      </c>
      <c r="N425" s="347" t="s">
        <v>48</v>
      </c>
      <c r="O425" s="131"/>
      <c r="P425" s="309">
        <f>O425*H425</f>
        <v>0</v>
      </c>
      <c r="Q425" s="309">
        <v>9.5999999999999992E-3</v>
      </c>
      <c r="R425" s="309">
        <f>Q425*H425</f>
        <v>0.20136959999999998</v>
      </c>
      <c r="S425" s="309">
        <v>0</v>
      </c>
      <c r="T425" s="310">
        <f>S425*H425</f>
        <v>0</v>
      </c>
      <c r="AR425" s="109" t="s">
        <v>341</v>
      </c>
      <c r="AT425" s="109" t="s">
        <v>337</v>
      </c>
      <c r="AU425" s="109" t="s">
        <v>85</v>
      </c>
      <c r="AY425" s="109" t="s">
        <v>150</v>
      </c>
      <c r="BE425" s="311">
        <f>IF(N425="základní",J425,0)</f>
        <v>0</v>
      </c>
      <c r="BF425" s="311">
        <f>IF(N425="snížená",J425,0)</f>
        <v>0</v>
      </c>
      <c r="BG425" s="311">
        <f>IF(N425="zákl. přenesená",J425,0)</f>
        <v>0</v>
      </c>
      <c r="BH425" s="311">
        <f>IF(N425="sníž. přenesená",J425,0)</f>
        <v>0</v>
      </c>
      <c r="BI425" s="311">
        <f>IF(N425="nulová",J425,0)</f>
        <v>0</v>
      </c>
      <c r="BJ425" s="109" t="s">
        <v>25</v>
      </c>
      <c r="BK425" s="311">
        <f>ROUND(I425*H425,2)</f>
        <v>0</v>
      </c>
      <c r="BL425" s="109" t="s">
        <v>341</v>
      </c>
      <c r="BM425" s="109" t="s">
        <v>1142</v>
      </c>
    </row>
    <row r="426" spans="2:65" s="316" customFormat="1">
      <c r="B426" s="315"/>
      <c r="D426" s="317" t="s">
        <v>161</v>
      </c>
      <c r="E426" s="318" t="s">
        <v>5</v>
      </c>
      <c r="F426" s="319" t="s">
        <v>1143</v>
      </c>
      <c r="H426" s="320">
        <v>20.975999999999999</v>
      </c>
      <c r="I426" s="10"/>
      <c r="L426" s="315"/>
      <c r="M426" s="321"/>
      <c r="N426" s="322"/>
      <c r="O426" s="322"/>
      <c r="P426" s="322"/>
      <c r="Q426" s="322"/>
      <c r="R426" s="322"/>
      <c r="S426" s="322"/>
      <c r="T426" s="323"/>
      <c r="AT426" s="324" t="s">
        <v>161</v>
      </c>
      <c r="AU426" s="324" t="s">
        <v>85</v>
      </c>
      <c r="AV426" s="316" t="s">
        <v>85</v>
      </c>
      <c r="AW426" s="316" t="s">
        <v>40</v>
      </c>
      <c r="AX426" s="316" t="s">
        <v>25</v>
      </c>
      <c r="AY426" s="324" t="s">
        <v>150</v>
      </c>
    </row>
    <row r="427" spans="2:65" s="137" customFormat="1" ht="22.5" customHeight="1">
      <c r="B427" s="130"/>
      <c r="C427" s="339" t="s">
        <v>1144</v>
      </c>
      <c r="D427" s="339" t="s">
        <v>337</v>
      </c>
      <c r="E427" s="340" t="s">
        <v>1145</v>
      </c>
      <c r="F427" s="341" t="s">
        <v>1146</v>
      </c>
      <c r="G427" s="342" t="s">
        <v>155</v>
      </c>
      <c r="H427" s="343">
        <v>20.975999999999999</v>
      </c>
      <c r="I427" s="12"/>
      <c r="J427" s="344">
        <f>ROUND(I427*H427,2)</f>
        <v>0</v>
      </c>
      <c r="K427" s="341" t="s">
        <v>156</v>
      </c>
      <c r="L427" s="345"/>
      <c r="M427" s="346" t="s">
        <v>5</v>
      </c>
      <c r="N427" s="347" t="s">
        <v>48</v>
      </c>
      <c r="O427" s="131"/>
      <c r="P427" s="309">
        <f>O427*H427</f>
        <v>0</v>
      </c>
      <c r="Q427" s="309">
        <v>2.7E-4</v>
      </c>
      <c r="R427" s="309">
        <f>Q427*H427</f>
        <v>5.66352E-3</v>
      </c>
      <c r="S427" s="309">
        <v>0</v>
      </c>
      <c r="T427" s="310">
        <f>S427*H427</f>
        <v>0</v>
      </c>
      <c r="AR427" s="109" t="s">
        <v>341</v>
      </c>
      <c r="AT427" s="109" t="s">
        <v>337</v>
      </c>
      <c r="AU427" s="109" t="s">
        <v>85</v>
      </c>
      <c r="AY427" s="109" t="s">
        <v>150</v>
      </c>
      <c r="BE427" s="311">
        <f>IF(N427="základní",J427,0)</f>
        <v>0</v>
      </c>
      <c r="BF427" s="311">
        <f>IF(N427="snížená",J427,0)</f>
        <v>0</v>
      </c>
      <c r="BG427" s="311">
        <f>IF(N427="zákl. přenesená",J427,0)</f>
        <v>0</v>
      </c>
      <c r="BH427" s="311">
        <f>IF(N427="sníž. přenesená",J427,0)</f>
        <v>0</v>
      </c>
      <c r="BI427" s="311">
        <f>IF(N427="nulová",J427,0)</f>
        <v>0</v>
      </c>
      <c r="BJ427" s="109" t="s">
        <v>25</v>
      </c>
      <c r="BK427" s="311">
        <f>ROUND(I427*H427,2)</f>
        <v>0</v>
      </c>
      <c r="BL427" s="109" t="s">
        <v>341</v>
      </c>
      <c r="BM427" s="109" t="s">
        <v>1147</v>
      </c>
    </row>
    <row r="428" spans="2:65" s="316" customFormat="1">
      <c r="B428" s="315"/>
      <c r="D428" s="317" t="s">
        <v>161</v>
      </c>
      <c r="E428" s="318" t="s">
        <v>5</v>
      </c>
      <c r="F428" s="319" t="s">
        <v>1143</v>
      </c>
      <c r="H428" s="320">
        <v>20.975999999999999</v>
      </c>
      <c r="I428" s="10"/>
      <c r="L428" s="315"/>
      <c r="M428" s="321"/>
      <c r="N428" s="322"/>
      <c r="O428" s="322"/>
      <c r="P428" s="322"/>
      <c r="Q428" s="322"/>
      <c r="R428" s="322"/>
      <c r="S428" s="322"/>
      <c r="T428" s="323"/>
      <c r="AT428" s="324" t="s">
        <v>161</v>
      </c>
      <c r="AU428" s="324" t="s">
        <v>85</v>
      </c>
      <c r="AV428" s="316" t="s">
        <v>85</v>
      </c>
      <c r="AW428" s="316" t="s">
        <v>40</v>
      </c>
      <c r="AX428" s="316" t="s">
        <v>25</v>
      </c>
      <c r="AY428" s="324" t="s">
        <v>150</v>
      </c>
    </row>
    <row r="429" spans="2:65" s="137" customFormat="1" ht="22.5" customHeight="1">
      <c r="B429" s="130"/>
      <c r="C429" s="339" t="s">
        <v>1148</v>
      </c>
      <c r="D429" s="339" t="s">
        <v>337</v>
      </c>
      <c r="E429" s="340" t="s">
        <v>1149</v>
      </c>
      <c r="F429" s="341" t="s">
        <v>1150</v>
      </c>
      <c r="G429" s="342" t="s">
        <v>401</v>
      </c>
      <c r="H429" s="343">
        <v>2</v>
      </c>
      <c r="I429" s="12"/>
      <c r="J429" s="344">
        <f>ROUND(I429*H429,2)</f>
        <v>0</v>
      </c>
      <c r="K429" s="341" t="s">
        <v>156</v>
      </c>
      <c r="L429" s="345"/>
      <c r="M429" s="346" t="s">
        <v>5</v>
      </c>
      <c r="N429" s="347" t="s">
        <v>48</v>
      </c>
      <c r="O429" s="131"/>
      <c r="P429" s="309">
        <f>O429*H429</f>
        <v>0</v>
      </c>
      <c r="Q429" s="309">
        <v>4.0000000000000001E-3</v>
      </c>
      <c r="R429" s="309">
        <f>Q429*H429</f>
        <v>8.0000000000000002E-3</v>
      </c>
      <c r="S429" s="309">
        <v>0</v>
      </c>
      <c r="T429" s="310">
        <f>S429*H429</f>
        <v>0</v>
      </c>
      <c r="AR429" s="109" t="s">
        <v>341</v>
      </c>
      <c r="AT429" s="109" t="s">
        <v>337</v>
      </c>
      <c r="AU429" s="109" t="s">
        <v>85</v>
      </c>
      <c r="AY429" s="109" t="s">
        <v>150</v>
      </c>
      <c r="BE429" s="311">
        <f>IF(N429="základní",J429,0)</f>
        <v>0</v>
      </c>
      <c r="BF429" s="311">
        <f>IF(N429="snížená",J429,0)</f>
        <v>0</v>
      </c>
      <c r="BG429" s="311">
        <f>IF(N429="zákl. přenesená",J429,0)</f>
        <v>0</v>
      </c>
      <c r="BH429" s="311">
        <f>IF(N429="sníž. přenesená",J429,0)</f>
        <v>0</v>
      </c>
      <c r="BI429" s="311">
        <f>IF(N429="nulová",J429,0)</f>
        <v>0</v>
      </c>
      <c r="BJ429" s="109" t="s">
        <v>25</v>
      </c>
      <c r="BK429" s="311">
        <f>ROUND(I429*H429,2)</f>
        <v>0</v>
      </c>
      <c r="BL429" s="109" t="s">
        <v>341</v>
      </c>
      <c r="BM429" s="109" t="s">
        <v>1151</v>
      </c>
    </row>
    <row r="430" spans="2:65" s="316" customFormat="1">
      <c r="B430" s="315"/>
      <c r="D430" s="317" t="s">
        <v>161</v>
      </c>
      <c r="E430" s="318" t="s">
        <v>5</v>
      </c>
      <c r="F430" s="319" t="s">
        <v>908</v>
      </c>
      <c r="H430" s="320">
        <v>2</v>
      </c>
      <c r="I430" s="10"/>
      <c r="L430" s="315"/>
      <c r="M430" s="321"/>
      <c r="N430" s="322"/>
      <c r="O430" s="322"/>
      <c r="P430" s="322"/>
      <c r="Q430" s="322"/>
      <c r="R430" s="322"/>
      <c r="S430" s="322"/>
      <c r="T430" s="323"/>
      <c r="AT430" s="324" t="s">
        <v>161</v>
      </c>
      <c r="AU430" s="324" t="s">
        <v>85</v>
      </c>
      <c r="AV430" s="316" t="s">
        <v>85</v>
      </c>
      <c r="AW430" s="316" t="s">
        <v>40</v>
      </c>
      <c r="AX430" s="316" t="s">
        <v>25</v>
      </c>
      <c r="AY430" s="324" t="s">
        <v>150</v>
      </c>
    </row>
    <row r="431" spans="2:65" s="137" customFormat="1" ht="22.5" customHeight="1">
      <c r="B431" s="130"/>
      <c r="C431" s="339" t="s">
        <v>1152</v>
      </c>
      <c r="D431" s="339" t="s">
        <v>337</v>
      </c>
      <c r="E431" s="340" t="s">
        <v>1153</v>
      </c>
      <c r="F431" s="341" t="s">
        <v>1154</v>
      </c>
      <c r="G431" s="342" t="s">
        <v>401</v>
      </c>
      <c r="H431" s="343">
        <v>4</v>
      </c>
      <c r="I431" s="12"/>
      <c r="J431" s="344">
        <f>ROUND(I431*H431,2)</f>
        <v>0</v>
      </c>
      <c r="K431" s="341" t="s">
        <v>156</v>
      </c>
      <c r="L431" s="345"/>
      <c r="M431" s="346" t="s">
        <v>5</v>
      </c>
      <c r="N431" s="347" t="s">
        <v>48</v>
      </c>
      <c r="O431" s="131"/>
      <c r="P431" s="309">
        <f>O431*H431</f>
        <v>0</v>
      </c>
      <c r="Q431" s="309">
        <v>5.0000000000000001E-4</v>
      </c>
      <c r="R431" s="309">
        <f>Q431*H431</f>
        <v>2E-3</v>
      </c>
      <c r="S431" s="309">
        <v>0</v>
      </c>
      <c r="T431" s="310">
        <f>S431*H431</f>
        <v>0</v>
      </c>
      <c r="AR431" s="109" t="s">
        <v>341</v>
      </c>
      <c r="AT431" s="109" t="s">
        <v>337</v>
      </c>
      <c r="AU431" s="109" t="s">
        <v>85</v>
      </c>
      <c r="AY431" s="109" t="s">
        <v>150</v>
      </c>
      <c r="BE431" s="311">
        <f>IF(N431="základní",J431,0)</f>
        <v>0</v>
      </c>
      <c r="BF431" s="311">
        <f>IF(N431="snížená",J431,0)</f>
        <v>0</v>
      </c>
      <c r="BG431" s="311">
        <f>IF(N431="zákl. přenesená",J431,0)</f>
        <v>0</v>
      </c>
      <c r="BH431" s="311">
        <f>IF(N431="sníž. přenesená",J431,0)</f>
        <v>0</v>
      </c>
      <c r="BI431" s="311">
        <f>IF(N431="nulová",J431,0)</f>
        <v>0</v>
      </c>
      <c r="BJ431" s="109" t="s">
        <v>25</v>
      </c>
      <c r="BK431" s="311">
        <f>ROUND(I431*H431,2)</f>
        <v>0</v>
      </c>
      <c r="BL431" s="109" t="s">
        <v>341</v>
      </c>
      <c r="BM431" s="109" t="s">
        <v>1155</v>
      </c>
    </row>
    <row r="432" spans="2:65" s="316" customFormat="1">
      <c r="B432" s="315"/>
      <c r="D432" s="317" t="s">
        <v>161</v>
      </c>
      <c r="E432" s="318" t="s">
        <v>5</v>
      </c>
      <c r="F432" s="319" t="s">
        <v>604</v>
      </c>
      <c r="H432" s="320">
        <v>4</v>
      </c>
      <c r="I432" s="10"/>
      <c r="L432" s="315"/>
      <c r="M432" s="321"/>
      <c r="N432" s="322"/>
      <c r="O432" s="322"/>
      <c r="P432" s="322"/>
      <c r="Q432" s="322"/>
      <c r="R432" s="322"/>
      <c r="S432" s="322"/>
      <c r="T432" s="323"/>
      <c r="AT432" s="324" t="s">
        <v>161</v>
      </c>
      <c r="AU432" s="324" t="s">
        <v>85</v>
      </c>
      <c r="AV432" s="316" t="s">
        <v>85</v>
      </c>
      <c r="AW432" s="316" t="s">
        <v>40</v>
      </c>
      <c r="AX432" s="316" t="s">
        <v>25</v>
      </c>
      <c r="AY432" s="324" t="s">
        <v>150</v>
      </c>
    </row>
    <row r="433" spans="2:65" s="137" customFormat="1" ht="22.5" customHeight="1">
      <c r="B433" s="130"/>
      <c r="C433" s="302" t="s">
        <v>1156</v>
      </c>
      <c r="D433" s="302" t="s">
        <v>152</v>
      </c>
      <c r="E433" s="303" t="s">
        <v>1157</v>
      </c>
      <c r="F433" s="93" t="s">
        <v>1158</v>
      </c>
      <c r="G433" s="304" t="s">
        <v>169</v>
      </c>
      <c r="H433" s="305">
        <v>9.6</v>
      </c>
      <c r="I433" s="8"/>
      <c r="J433" s="306">
        <f>ROUND(I433*H433,2)</f>
        <v>0</v>
      </c>
      <c r="K433" s="93" t="s">
        <v>156</v>
      </c>
      <c r="L433" s="130"/>
      <c r="M433" s="307" t="s">
        <v>5</v>
      </c>
      <c r="N433" s="308" t="s">
        <v>48</v>
      </c>
      <c r="O433" s="131"/>
      <c r="P433" s="309">
        <f>O433*H433</f>
        <v>0</v>
      </c>
      <c r="Q433" s="309">
        <v>0</v>
      </c>
      <c r="R433" s="309">
        <f>Q433*H433</f>
        <v>0</v>
      </c>
      <c r="S433" s="309">
        <v>0</v>
      </c>
      <c r="T433" s="310">
        <f>S433*H433</f>
        <v>0</v>
      </c>
      <c r="AR433" s="109" t="s">
        <v>299</v>
      </c>
      <c r="AT433" s="109" t="s">
        <v>152</v>
      </c>
      <c r="AU433" s="109" t="s">
        <v>85</v>
      </c>
      <c r="AY433" s="109" t="s">
        <v>150</v>
      </c>
      <c r="BE433" s="311">
        <f>IF(N433="základní",J433,0)</f>
        <v>0</v>
      </c>
      <c r="BF433" s="311">
        <f>IF(N433="snížená",J433,0)</f>
        <v>0</v>
      </c>
      <c r="BG433" s="311">
        <f>IF(N433="zákl. přenesená",J433,0)</f>
        <v>0</v>
      </c>
      <c r="BH433" s="311">
        <f>IF(N433="sníž. přenesená",J433,0)</f>
        <v>0</v>
      </c>
      <c r="BI433" s="311">
        <f>IF(N433="nulová",J433,0)</f>
        <v>0</v>
      </c>
      <c r="BJ433" s="109" t="s">
        <v>25</v>
      </c>
      <c r="BK433" s="311">
        <f>ROUND(I433*H433,2)</f>
        <v>0</v>
      </c>
      <c r="BL433" s="109" t="s">
        <v>299</v>
      </c>
      <c r="BM433" s="109" t="s">
        <v>1159</v>
      </c>
    </row>
    <row r="434" spans="2:65" s="137" customFormat="1" ht="60">
      <c r="B434" s="130"/>
      <c r="D434" s="312" t="s">
        <v>159</v>
      </c>
      <c r="F434" s="313" t="s">
        <v>1138</v>
      </c>
      <c r="I434" s="9"/>
      <c r="L434" s="130"/>
      <c r="M434" s="314"/>
      <c r="N434" s="131"/>
      <c r="O434" s="131"/>
      <c r="P434" s="131"/>
      <c r="Q434" s="131"/>
      <c r="R434" s="131"/>
      <c r="S434" s="131"/>
      <c r="T434" s="179"/>
      <c r="AT434" s="109" t="s">
        <v>159</v>
      </c>
      <c r="AU434" s="109" t="s">
        <v>85</v>
      </c>
    </row>
    <row r="435" spans="2:65" s="316" customFormat="1">
      <c r="B435" s="315"/>
      <c r="D435" s="317" t="s">
        <v>161</v>
      </c>
      <c r="E435" s="318" t="s">
        <v>5</v>
      </c>
      <c r="F435" s="319" t="s">
        <v>1105</v>
      </c>
      <c r="H435" s="320">
        <v>9.6</v>
      </c>
      <c r="I435" s="10"/>
      <c r="L435" s="315"/>
      <c r="M435" s="321"/>
      <c r="N435" s="322"/>
      <c r="O435" s="322"/>
      <c r="P435" s="322"/>
      <c r="Q435" s="322"/>
      <c r="R435" s="322"/>
      <c r="S435" s="322"/>
      <c r="T435" s="323"/>
      <c r="AT435" s="324" t="s">
        <v>161</v>
      </c>
      <c r="AU435" s="324" t="s">
        <v>85</v>
      </c>
      <c r="AV435" s="316" t="s">
        <v>85</v>
      </c>
      <c r="AW435" s="316" t="s">
        <v>40</v>
      </c>
      <c r="AX435" s="316" t="s">
        <v>25</v>
      </c>
      <c r="AY435" s="324" t="s">
        <v>150</v>
      </c>
    </row>
    <row r="436" spans="2:65" s="137" customFormat="1" ht="22.5" customHeight="1">
      <c r="B436" s="130"/>
      <c r="C436" s="302" t="s">
        <v>1160</v>
      </c>
      <c r="D436" s="302" t="s">
        <v>152</v>
      </c>
      <c r="E436" s="303" t="s">
        <v>1161</v>
      </c>
      <c r="F436" s="93" t="s">
        <v>1162</v>
      </c>
      <c r="G436" s="304" t="s">
        <v>169</v>
      </c>
      <c r="H436" s="305">
        <v>7.6</v>
      </c>
      <c r="I436" s="8"/>
      <c r="J436" s="306">
        <f>ROUND(I436*H436,2)</f>
        <v>0</v>
      </c>
      <c r="K436" s="93" t="s">
        <v>156</v>
      </c>
      <c r="L436" s="130"/>
      <c r="M436" s="307" t="s">
        <v>5</v>
      </c>
      <c r="N436" s="308" t="s">
        <v>48</v>
      </c>
      <c r="O436" s="131"/>
      <c r="P436" s="309">
        <f>O436*H436</f>
        <v>0</v>
      </c>
      <c r="Q436" s="309">
        <v>0</v>
      </c>
      <c r="R436" s="309">
        <f>Q436*H436</f>
        <v>0</v>
      </c>
      <c r="S436" s="309">
        <v>0</v>
      </c>
      <c r="T436" s="310">
        <f>S436*H436</f>
        <v>0</v>
      </c>
      <c r="AR436" s="109" t="s">
        <v>299</v>
      </c>
      <c r="AT436" s="109" t="s">
        <v>152</v>
      </c>
      <c r="AU436" s="109" t="s">
        <v>85</v>
      </c>
      <c r="AY436" s="109" t="s">
        <v>150</v>
      </c>
      <c r="BE436" s="311">
        <f>IF(N436="základní",J436,0)</f>
        <v>0</v>
      </c>
      <c r="BF436" s="311">
        <f>IF(N436="snížená",J436,0)</f>
        <v>0</v>
      </c>
      <c r="BG436" s="311">
        <f>IF(N436="zákl. přenesená",J436,0)</f>
        <v>0</v>
      </c>
      <c r="BH436" s="311">
        <f>IF(N436="sníž. přenesená",J436,0)</f>
        <v>0</v>
      </c>
      <c r="BI436" s="311">
        <f>IF(N436="nulová",J436,0)</f>
        <v>0</v>
      </c>
      <c r="BJ436" s="109" t="s">
        <v>25</v>
      </c>
      <c r="BK436" s="311">
        <f>ROUND(I436*H436,2)</f>
        <v>0</v>
      </c>
      <c r="BL436" s="109" t="s">
        <v>299</v>
      </c>
      <c r="BM436" s="109" t="s">
        <v>1163</v>
      </c>
    </row>
    <row r="437" spans="2:65" s="137" customFormat="1" ht="60">
      <c r="B437" s="130"/>
      <c r="D437" s="312" t="s">
        <v>159</v>
      </c>
      <c r="F437" s="313" t="s">
        <v>1138</v>
      </c>
      <c r="I437" s="9"/>
      <c r="L437" s="130"/>
      <c r="M437" s="314"/>
      <c r="N437" s="131"/>
      <c r="O437" s="131"/>
      <c r="P437" s="131"/>
      <c r="Q437" s="131"/>
      <c r="R437" s="131"/>
      <c r="S437" s="131"/>
      <c r="T437" s="179"/>
      <c r="AT437" s="109" t="s">
        <v>159</v>
      </c>
      <c r="AU437" s="109" t="s">
        <v>85</v>
      </c>
    </row>
    <row r="438" spans="2:65" s="316" customFormat="1">
      <c r="B438" s="315"/>
      <c r="D438" s="317" t="s">
        <v>161</v>
      </c>
      <c r="E438" s="318" t="s">
        <v>5</v>
      </c>
      <c r="F438" s="319" t="s">
        <v>1101</v>
      </c>
      <c r="H438" s="320">
        <v>7.6</v>
      </c>
      <c r="I438" s="10"/>
      <c r="L438" s="315"/>
      <c r="M438" s="321"/>
      <c r="N438" s="322"/>
      <c r="O438" s="322"/>
      <c r="P438" s="322"/>
      <c r="Q438" s="322"/>
      <c r="R438" s="322"/>
      <c r="S438" s="322"/>
      <c r="T438" s="323"/>
      <c r="AT438" s="324" t="s">
        <v>161</v>
      </c>
      <c r="AU438" s="324" t="s">
        <v>85</v>
      </c>
      <c r="AV438" s="316" t="s">
        <v>85</v>
      </c>
      <c r="AW438" s="316" t="s">
        <v>40</v>
      </c>
      <c r="AX438" s="316" t="s">
        <v>25</v>
      </c>
      <c r="AY438" s="324" t="s">
        <v>150</v>
      </c>
    </row>
    <row r="439" spans="2:65" s="137" customFormat="1" ht="31.5" customHeight="1">
      <c r="B439" s="130"/>
      <c r="C439" s="302" t="s">
        <v>1164</v>
      </c>
      <c r="D439" s="302" t="s">
        <v>152</v>
      </c>
      <c r="E439" s="303" t="s">
        <v>1165</v>
      </c>
      <c r="F439" s="93" t="s">
        <v>1166</v>
      </c>
      <c r="G439" s="304" t="s">
        <v>651</v>
      </c>
      <c r="H439" s="305">
        <v>0.14599999999999999</v>
      </c>
      <c r="I439" s="8"/>
      <c r="J439" s="306">
        <f>ROUND(I439*H439,2)</f>
        <v>0</v>
      </c>
      <c r="K439" s="93" t="s">
        <v>156</v>
      </c>
      <c r="L439" s="130"/>
      <c r="M439" s="307" t="s">
        <v>5</v>
      </c>
      <c r="N439" s="308" t="s">
        <v>48</v>
      </c>
      <c r="O439" s="131"/>
      <c r="P439" s="309">
        <f>O439*H439</f>
        <v>0</v>
      </c>
      <c r="Q439" s="309">
        <v>0</v>
      </c>
      <c r="R439" s="309">
        <f>Q439*H439</f>
        <v>0</v>
      </c>
      <c r="S439" s="309">
        <v>0</v>
      </c>
      <c r="T439" s="310">
        <f>S439*H439</f>
        <v>0</v>
      </c>
      <c r="AR439" s="109" t="s">
        <v>299</v>
      </c>
      <c r="AT439" s="109" t="s">
        <v>152</v>
      </c>
      <c r="AU439" s="109" t="s">
        <v>85</v>
      </c>
      <c r="AY439" s="109" t="s">
        <v>150</v>
      </c>
      <c r="BE439" s="311">
        <f>IF(N439="základní",J439,0)</f>
        <v>0</v>
      </c>
      <c r="BF439" s="311">
        <f>IF(N439="snížená",J439,0)</f>
        <v>0</v>
      </c>
      <c r="BG439" s="311">
        <f>IF(N439="zákl. přenesená",J439,0)</f>
        <v>0</v>
      </c>
      <c r="BH439" s="311">
        <f>IF(N439="sníž. přenesená",J439,0)</f>
        <v>0</v>
      </c>
      <c r="BI439" s="311">
        <f>IF(N439="nulová",J439,0)</f>
        <v>0</v>
      </c>
      <c r="BJ439" s="109" t="s">
        <v>25</v>
      </c>
      <c r="BK439" s="311">
        <f>ROUND(I439*H439,2)</f>
        <v>0</v>
      </c>
      <c r="BL439" s="109" t="s">
        <v>299</v>
      </c>
      <c r="BM439" s="109" t="s">
        <v>1167</v>
      </c>
    </row>
    <row r="440" spans="2:65" s="137" customFormat="1" ht="108">
      <c r="B440" s="130"/>
      <c r="D440" s="312" t="s">
        <v>159</v>
      </c>
      <c r="F440" s="313" t="s">
        <v>1168</v>
      </c>
      <c r="I440" s="9"/>
      <c r="L440" s="130"/>
      <c r="M440" s="314"/>
      <c r="N440" s="131"/>
      <c r="O440" s="131"/>
      <c r="P440" s="131"/>
      <c r="Q440" s="131"/>
      <c r="R440" s="131"/>
      <c r="S440" s="131"/>
      <c r="T440" s="179"/>
      <c r="AT440" s="109" t="s">
        <v>159</v>
      </c>
      <c r="AU440" s="109" t="s">
        <v>85</v>
      </c>
    </row>
    <row r="441" spans="2:65" s="289" customFormat="1" ht="29.85" customHeight="1">
      <c r="B441" s="288"/>
      <c r="D441" s="299" t="s">
        <v>76</v>
      </c>
      <c r="E441" s="300" t="s">
        <v>1169</v>
      </c>
      <c r="F441" s="300" t="s">
        <v>1170</v>
      </c>
      <c r="I441" s="7"/>
      <c r="J441" s="301">
        <f>BK441</f>
        <v>0</v>
      </c>
      <c r="L441" s="288"/>
      <c r="M441" s="293"/>
      <c r="N441" s="294"/>
      <c r="O441" s="294"/>
      <c r="P441" s="295">
        <f>SUM(P442:P456)</f>
        <v>0</v>
      </c>
      <c r="Q441" s="294"/>
      <c r="R441" s="295">
        <f>SUM(R442:R456)</f>
        <v>7.9199999999999993E-2</v>
      </c>
      <c r="S441" s="294"/>
      <c r="T441" s="296">
        <f>SUM(T442:T456)</f>
        <v>0</v>
      </c>
      <c r="AR441" s="290" t="s">
        <v>85</v>
      </c>
      <c r="AT441" s="297" t="s">
        <v>76</v>
      </c>
      <c r="AU441" s="297" t="s">
        <v>25</v>
      </c>
      <c r="AY441" s="290" t="s">
        <v>150</v>
      </c>
      <c r="BK441" s="298">
        <f>SUM(BK442:BK456)</f>
        <v>0</v>
      </c>
    </row>
    <row r="442" spans="2:65" s="137" customFormat="1" ht="22.5" customHeight="1">
      <c r="B442" s="130"/>
      <c r="C442" s="302" t="s">
        <v>1171</v>
      </c>
      <c r="D442" s="302" t="s">
        <v>152</v>
      </c>
      <c r="E442" s="303" t="s">
        <v>1172</v>
      </c>
      <c r="F442" s="93" t="s">
        <v>1173</v>
      </c>
      <c r="G442" s="304" t="s">
        <v>401</v>
      </c>
      <c r="H442" s="305">
        <v>1</v>
      </c>
      <c r="I442" s="8"/>
      <c r="J442" s="306">
        <f>ROUND(I442*H442,2)</f>
        <v>0</v>
      </c>
      <c r="K442" s="93" t="s">
        <v>5</v>
      </c>
      <c r="L442" s="130"/>
      <c r="M442" s="307" t="s">
        <v>5</v>
      </c>
      <c r="N442" s="308" t="s">
        <v>48</v>
      </c>
      <c r="O442" s="131"/>
      <c r="P442" s="309">
        <f>O442*H442</f>
        <v>0</v>
      </c>
      <c r="Q442" s="309">
        <v>0</v>
      </c>
      <c r="R442" s="309">
        <f>Q442*H442</f>
        <v>0</v>
      </c>
      <c r="S442" s="309">
        <v>0</v>
      </c>
      <c r="T442" s="310">
        <f>S442*H442</f>
        <v>0</v>
      </c>
      <c r="AR442" s="109" t="s">
        <v>299</v>
      </c>
      <c r="AT442" s="109" t="s">
        <v>152</v>
      </c>
      <c r="AU442" s="109" t="s">
        <v>85</v>
      </c>
      <c r="AY442" s="109" t="s">
        <v>150</v>
      </c>
      <c r="BE442" s="311">
        <f>IF(N442="základní",J442,0)</f>
        <v>0</v>
      </c>
      <c r="BF442" s="311">
        <f>IF(N442="snížená",J442,0)</f>
        <v>0</v>
      </c>
      <c r="BG442" s="311">
        <f>IF(N442="zákl. přenesená",J442,0)</f>
        <v>0</v>
      </c>
      <c r="BH442" s="311">
        <f>IF(N442="sníž. přenesená",J442,0)</f>
        <v>0</v>
      </c>
      <c r="BI442" s="311">
        <f>IF(N442="nulová",J442,0)</f>
        <v>0</v>
      </c>
      <c r="BJ442" s="109" t="s">
        <v>25</v>
      </c>
      <c r="BK442" s="311">
        <f>ROUND(I442*H442,2)</f>
        <v>0</v>
      </c>
      <c r="BL442" s="109" t="s">
        <v>299</v>
      </c>
      <c r="BM442" s="109" t="s">
        <v>1174</v>
      </c>
    </row>
    <row r="443" spans="2:65" s="316" customFormat="1">
      <c r="B443" s="315"/>
      <c r="D443" s="317" t="s">
        <v>161</v>
      </c>
      <c r="E443" s="318" t="s">
        <v>5</v>
      </c>
      <c r="F443" s="319" t="s">
        <v>1175</v>
      </c>
      <c r="H443" s="320">
        <v>1</v>
      </c>
      <c r="I443" s="10"/>
      <c r="L443" s="315"/>
      <c r="M443" s="321"/>
      <c r="N443" s="322"/>
      <c r="O443" s="322"/>
      <c r="P443" s="322"/>
      <c r="Q443" s="322"/>
      <c r="R443" s="322"/>
      <c r="S443" s="322"/>
      <c r="T443" s="323"/>
      <c r="AT443" s="324" t="s">
        <v>161</v>
      </c>
      <c r="AU443" s="324" t="s">
        <v>85</v>
      </c>
      <c r="AV443" s="316" t="s">
        <v>85</v>
      </c>
      <c r="AW443" s="316" t="s">
        <v>40</v>
      </c>
      <c r="AX443" s="316" t="s">
        <v>25</v>
      </c>
      <c r="AY443" s="324" t="s">
        <v>150</v>
      </c>
    </row>
    <row r="444" spans="2:65" s="137" customFormat="1" ht="22.5" customHeight="1">
      <c r="B444" s="130"/>
      <c r="C444" s="302" t="s">
        <v>1176</v>
      </c>
      <c r="D444" s="302" t="s">
        <v>152</v>
      </c>
      <c r="E444" s="303" t="s">
        <v>1177</v>
      </c>
      <c r="F444" s="93" t="s">
        <v>1178</v>
      </c>
      <c r="G444" s="304" t="s">
        <v>155</v>
      </c>
      <c r="H444" s="305">
        <v>6.46</v>
      </c>
      <c r="I444" s="8"/>
      <c r="J444" s="306">
        <f>ROUND(I444*H444,2)</f>
        <v>0</v>
      </c>
      <c r="K444" s="93" t="s">
        <v>5</v>
      </c>
      <c r="L444" s="130"/>
      <c r="M444" s="307" t="s">
        <v>5</v>
      </c>
      <c r="N444" s="308" t="s">
        <v>48</v>
      </c>
      <c r="O444" s="131"/>
      <c r="P444" s="309">
        <f>O444*H444</f>
        <v>0</v>
      </c>
      <c r="Q444" s="309">
        <v>0</v>
      </c>
      <c r="R444" s="309">
        <f>Q444*H444</f>
        <v>0</v>
      </c>
      <c r="S444" s="309">
        <v>0</v>
      </c>
      <c r="T444" s="310">
        <f>S444*H444</f>
        <v>0</v>
      </c>
      <c r="AR444" s="109" t="s">
        <v>341</v>
      </c>
      <c r="AT444" s="109" t="s">
        <v>152</v>
      </c>
      <c r="AU444" s="109" t="s">
        <v>85</v>
      </c>
      <c r="AY444" s="109" t="s">
        <v>150</v>
      </c>
      <c r="BE444" s="311">
        <f>IF(N444="základní",J444,0)</f>
        <v>0</v>
      </c>
      <c r="BF444" s="311">
        <f>IF(N444="snížená",J444,0)</f>
        <v>0</v>
      </c>
      <c r="BG444" s="311">
        <f>IF(N444="zákl. přenesená",J444,0)</f>
        <v>0</v>
      </c>
      <c r="BH444" s="311">
        <f>IF(N444="sníž. přenesená",J444,0)</f>
        <v>0</v>
      </c>
      <c r="BI444" s="311">
        <f>IF(N444="nulová",J444,0)</f>
        <v>0</v>
      </c>
      <c r="BJ444" s="109" t="s">
        <v>25</v>
      </c>
      <c r="BK444" s="311">
        <f>ROUND(I444*H444,2)</f>
        <v>0</v>
      </c>
      <c r="BL444" s="109" t="s">
        <v>341</v>
      </c>
      <c r="BM444" s="109" t="s">
        <v>1179</v>
      </c>
    </row>
    <row r="445" spans="2:65" s="316" customFormat="1">
      <c r="B445" s="315"/>
      <c r="D445" s="317" t="s">
        <v>161</v>
      </c>
      <c r="E445" s="318" t="s">
        <v>5</v>
      </c>
      <c r="F445" s="319" t="s">
        <v>1180</v>
      </c>
      <c r="H445" s="320">
        <v>6.46</v>
      </c>
      <c r="I445" s="10"/>
      <c r="L445" s="315"/>
      <c r="M445" s="321"/>
      <c r="N445" s="322"/>
      <c r="O445" s="322"/>
      <c r="P445" s="322"/>
      <c r="Q445" s="322"/>
      <c r="R445" s="322"/>
      <c r="S445" s="322"/>
      <c r="T445" s="323"/>
      <c r="AT445" s="324" t="s">
        <v>161</v>
      </c>
      <c r="AU445" s="324" t="s">
        <v>85</v>
      </c>
      <c r="AV445" s="316" t="s">
        <v>85</v>
      </c>
      <c r="AW445" s="316" t="s">
        <v>40</v>
      </c>
      <c r="AX445" s="316" t="s">
        <v>25</v>
      </c>
      <c r="AY445" s="324" t="s">
        <v>150</v>
      </c>
    </row>
    <row r="446" spans="2:65" s="137" customFormat="1" ht="31.5" customHeight="1">
      <c r="B446" s="130"/>
      <c r="C446" s="302" t="s">
        <v>1181</v>
      </c>
      <c r="D446" s="302" t="s">
        <v>152</v>
      </c>
      <c r="E446" s="303" t="s">
        <v>1182</v>
      </c>
      <c r="F446" s="93" t="s">
        <v>1183</v>
      </c>
      <c r="G446" s="304" t="s">
        <v>401</v>
      </c>
      <c r="H446" s="305">
        <v>1</v>
      </c>
      <c r="I446" s="8"/>
      <c r="J446" s="306">
        <f>ROUND(I446*H446,2)</f>
        <v>0</v>
      </c>
      <c r="K446" s="93" t="s">
        <v>5</v>
      </c>
      <c r="L446" s="130"/>
      <c r="M446" s="307" t="s">
        <v>5</v>
      </c>
      <c r="N446" s="308" t="s">
        <v>48</v>
      </c>
      <c r="O446" s="131"/>
      <c r="P446" s="309">
        <f>O446*H446</f>
        <v>0</v>
      </c>
      <c r="Q446" s="309">
        <v>0</v>
      </c>
      <c r="R446" s="309">
        <f>Q446*H446</f>
        <v>0</v>
      </c>
      <c r="S446" s="309">
        <v>0</v>
      </c>
      <c r="T446" s="310">
        <f>S446*H446</f>
        <v>0</v>
      </c>
      <c r="AR446" s="109" t="s">
        <v>341</v>
      </c>
      <c r="AT446" s="109" t="s">
        <v>152</v>
      </c>
      <c r="AU446" s="109" t="s">
        <v>85</v>
      </c>
      <c r="AY446" s="109" t="s">
        <v>150</v>
      </c>
      <c r="BE446" s="311">
        <f>IF(N446="základní",J446,0)</f>
        <v>0</v>
      </c>
      <c r="BF446" s="311">
        <f>IF(N446="snížená",J446,0)</f>
        <v>0</v>
      </c>
      <c r="BG446" s="311">
        <f>IF(N446="zákl. přenesená",J446,0)</f>
        <v>0</v>
      </c>
      <c r="BH446" s="311">
        <f>IF(N446="sníž. přenesená",J446,0)</f>
        <v>0</v>
      </c>
      <c r="BI446" s="311">
        <f>IF(N446="nulová",J446,0)</f>
        <v>0</v>
      </c>
      <c r="BJ446" s="109" t="s">
        <v>25</v>
      </c>
      <c r="BK446" s="311">
        <f>ROUND(I446*H446,2)</f>
        <v>0</v>
      </c>
      <c r="BL446" s="109" t="s">
        <v>341</v>
      </c>
      <c r="BM446" s="109" t="s">
        <v>1184</v>
      </c>
    </row>
    <row r="447" spans="2:65" s="316" customFormat="1">
      <c r="B447" s="315"/>
      <c r="D447" s="317" t="s">
        <v>161</v>
      </c>
      <c r="E447" s="318" t="s">
        <v>5</v>
      </c>
      <c r="F447" s="319" t="s">
        <v>1175</v>
      </c>
      <c r="H447" s="320">
        <v>1</v>
      </c>
      <c r="I447" s="10"/>
      <c r="L447" s="315"/>
      <c r="M447" s="321"/>
      <c r="N447" s="322"/>
      <c r="O447" s="322"/>
      <c r="P447" s="322"/>
      <c r="Q447" s="322"/>
      <c r="R447" s="322"/>
      <c r="S447" s="322"/>
      <c r="T447" s="323"/>
      <c r="AT447" s="324" t="s">
        <v>161</v>
      </c>
      <c r="AU447" s="324" t="s">
        <v>85</v>
      </c>
      <c r="AV447" s="316" t="s">
        <v>85</v>
      </c>
      <c r="AW447" s="316" t="s">
        <v>40</v>
      </c>
      <c r="AX447" s="316" t="s">
        <v>25</v>
      </c>
      <c r="AY447" s="324" t="s">
        <v>150</v>
      </c>
    </row>
    <row r="448" spans="2:65" s="137" customFormat="1" ht="22.5" customHeight="1">
      <c r="B448" s="130"/>
      <c r="C448" s="302" t="s">
        <v>1185</v>
      </c>
      <c r="D448" s="302" t="s">
        <v>152</v>
      </c>
      <c r="E448" s="303" t="s">
        <v>1186</v>
      </c>
      <c r="F448" s="93" t="s">
        <v>1187</v>
      </c>
      <c r="G448" s="304" t="s">
        <v>401</v>
      </c>
      <c r="H448" s="305">
        <v>1</v>
      </c>
      <c r="I448" s="8"/>
      <c r="J448" s="306">
        <f>ROUND(I448*H448,2)</f>
        <v>0</v>
      </c>
      <c r="K448" s="93" t="s">
        <v>156</v>
      </c>
      <c r="L448" s="130"/>
      <c r="M448" s="307" t="s">
        <v>5</v>
      </c>
      <c r="N448" s="308" t="s">
        <v>48</v>
      </c>
      <c r="O448" s="131"/>
      <c r="P448" s="309">
        <f>O448*H448</f>
        <v>0</v>
      </c>
      <c r="Q448" s="309">
        <v>0</v>
      </c>
      <c r="R448" s="309">
        <f>Q448*H448</f>
        <v>0</v>
      </c>
      <c r="S448" s="309">
        <v>0</v>
      </c>
      <c r="T448" s="310">
        <f>S448*H448</f>
        <v>0</v>
      </c>
      <c r="AR448" s="109" t="s">
        <v>299</v>
      </c>
      <c r="AT448" s="109" t="s">
        <v>152</v>
      </c>
      <c r="AU448" s="109" t="s">
        <v>85</v>
      </c>
      <c r="AY448" s="109" t="s">
        <v>150</v>
      </c>
      <c r="BE448" s="311">
        <f>IF(N448="základní",J448,0)</f>
        <v>0</v>
      </c>
      <c r="BF448" s="311">
        <f>IF(N448="snížená",J448,0)</f>
        <v>0</v>
      </c>
      <c r="BG448" s="311">
        <f>IF(N448="zákl. přenesená",J448,0)</f>
        <v>0</v>
      </c>
      <c r="BH448" s="311">
        <f>IF(N448="sníž. přenesená",J448,0)</f>
        <v>0</v>
      </c>
      <c r="BI448" s="311">
        <f>IF(N448="nulová",J448,0)</f>
        <v>0</v>
      </c>
      <c r="BJ448" s="109" t="s">
        <v>25</v>
      </c>
      <c r="BK448" s="311">
        <f>ROUND(I448*H448,2)</f>
        <v>0</v>
      </c>
      <c r="BL448" s="109" t="s">
        <v>299</v>
      </c>
      <c r="BM448" s="109" t="s">
        <v>1188</v>
      </c>
    </row>
    <row r="449" spans="2:65" s="137" customFormat="1" ht="144">
      <c r="B449" s="130"/>
      <c r="D449" s="312" t="s">
        <v>159</v>
      </c>
      <c r="F449" s="313" t="s">
        <v>1189</v>
      </c>
      <c r="I449" s="9"/>
      <c r="L449" s="130"/>
      <c r="M449" s="314"/>
      <c r="N449" s="131"/>
      <c r="O449" s="131"/>
      <c r="P449" s="131"/>
      <c r="Q449" s="131"/>
      <c r="R449" s="131"/>
      <c r="S449" s="131"/>
      <c r="T449" s="179"/>
      <c r="AT449" s="109" t="s">
        <v>159</v>
      </c>
      <c r="AU449" s="109" t="s">
        <v>85</v>
      </c>
    </row>
    <row r="450" spans="2:65" s="316" customFormat="1">
      <c r="B450" s="315"/>
      <c r="D450" s="317" t="s">
        <v>161</v>
      </c>
      <c r="E450" s="318" t="s">
        <v>5</v>
      </c>
      <c r="F450" s="319" t="s">
        <v>569</v>
      </c>
      <c r="H450" s="320">
        <v>1</v>
      </c>
      <c r="I450" s="10"/>
      <c r="L450" s="315"/>
      <c r="M450" s="321"/>
      <c r="N450" s="322"/>
      <c r="O450" s="322"/>
      <c r="P450" s="322"/>
      <c r="Q450" s="322"/>
      <c r="R450" s="322"/>
      <c r="S450" s="322"/>
      <c r="T450" s="323"/>
      <c r="AT450" s="324" t="s">
        <v>161</v>
      </c>
      <c r="AU450" s="324" t="s">
        <v>85</v>
      </c>
      <c r="AV450" s="316" t="s">
        <v>85</v>
      </c>
      <c r="AW450" s="316" t="s">
        <v>40</v>
      </c>
      <c r="AX450" s="316" t="s">
        <v>25</v>
      </c>
      <c r="AY450" s="324" t="s">
        <v>150</v>
      </c>
    </row>
    <row r="451" spans="2:65" s="137" customFormat="1" ht="22.5" customHeight="1">
      <c r="B451" s="130"/>
      <c r="C451" s="339" t="s">
        <v>1190</v>
      </c>
      <c r="D451" s="339" t="s">
        <v>337</v>
      </c>
      <c r="E451" s="340" t="s">
        <v>1191</v>
      </c>
      <c r="F451" s="341" t="s">
        <v>1192</v>
      </c>
      <c r="G451" s="342" t="s">
        <v>401</v>
      </c>
      <c r="H451" s="343">
        <v>1</v>
      </c>
      <c r="I451" s="12"/>
      <c r="J451" s="344">
        <f>ROUND(I451*H451,2)</f>
        <v>0</v>
      </c>
      <c r="K451" s="341" t="s">
        <v>156</v>
      </c>
      <c r="L451" s="345"/>
      <c r="M451" s="346" t="s">
        <v>5</v>
      </c>
      <c r="N451" s="347" t="s">
        <v>48</v>
      </c>
      <c r="O451" s="131"/>
      <c r="P451" s="309">
        <f>O451*H451</f>
        <v>0</v>
      </c>
      <c r="Q451" s="309">
        <v>7.6999999999999999E-2</v>
      </c>
      <c r="R451" s="309">
        <f>Q451*H451</f>
        <v>7.6999999999999999E-2</v>
      </c>
      <c r="S451" s="309">
        <v>0</v>
      </c>
      <c r="T451" s="310">
        <f>S451*H451</f>
        <v>0</v>
      </c>
      <c r="AR451" s="109" t="s">
        <v>341</v>
      </c>
      <c r="AT451" s="109" t="s">
        <v>337</v>
      </c>
      <c r="AU451" s="109" t="s">
        <v>85</v>
      </c>
      <c r="AY451" s="109" t="s">
        <v>150</v>
      </c>
      <c r="BE451" s="311">
        <f>IF(N451="základní",J451,0)</f>
        <v>0</v>
      </c>
      <c r="BF451" s="311">
        <f>IF(N451="snížená",J451,0)</f>
        <v>0</v>
      </c>
      <c r="BG451" s="311">
        <f>IF(N451="zákl. přenesená",J451,0)</f>
        <v>0</v>
      </c>
      <c r="BH451" s="311">
        <f>IF(N451="sníž. přenesená",J451,0)</f>
        <v>0</v>
      </c>
      <c r="BI451" s="311">
        <f>IF(N451="nulová",J451,0)</f>
        <v>0</v>
      </c>
      <c r="BJ451" s="109" t="s">
        <v>25</v>
      </c>
      <c r="BK451" s="311">
        <f>ROUND(I451*H451,2)</f>
        <v>0</v>
      </c>
      <c r="BL451" s="109" t="s">
        <v>341</v>
      </c>
      <c r="BM451" s="109" t="s">
        <v>1193</v>
      </c>
    </row>
    <row r="452" spans="2:65" s="316" customFormat="1">
      <c r="B452" s="315"/>
      <c r="D452" s="317" t="s">
        <v>161</v>
      </c>
      <c r="E452" s="318" t="s">
        <v>5</v>
      </c>
      <c r="F452" s="319" t="s">
        <v>569</v>
      </c>
      <c r="H452" s="320">
        <v>1</v>
      </c>
      <c r="I452" s="10"/>
      <c r="L452" s="315"/>
      <c r="M452" s="321"/>
      <c r="N452" s="322"/>
      <c r="O452" s="322"/>
      <c r="P452" s="322"/>
      <c r="Q452" s="322"/>
      <c r="R452" s="322"/>
      <c r="S452" s="322"/>
      <c r="T452" s="323"/>
      <c r="AT452" s="324" t="s">
        <v>161</v>
      </c>
      <c r="AU452" s="324" t="s">
        <v>85</v>
      </c>
      <c r="AV452" s="316" t="s">
        <v>85</v>
      </c>
      <c r="AW452" s="316" t="s">
        <v>40</v>
      </c>
      <c r="AX452" s="316" t="s">
        <v>25</v>
      </c>
      <c r="AY452" s="324" t="s">
        <v>150</v>
      </c>
    </row>
    <row r="453" spans="2:65" s="137" customFormat="1" ht="22.5" customHeight="1">
      <c r="B453" s="130"/>
      <c r="C453" s="339" t="s">
        <v>1194</v>
      </c>
      <c r="D453" s="339" t="s">
        <v>337</v>
      </c>
      <c r="E453" s="340" t="s">
        <v>1195</v>
      </c>
      <c r="F453" s="341" t="s">
        <v>1196</v>
      </c>
      <c r="G453" s="342" t="s">
        <v>401</v>
      </c>
      <c r="H453" s="343">
        <v>1</v>
      </c>
      <c r="I453" s="12"/>
      <c r="J453" s="344">
        <f>ROUND(I453*H453,2)</f>
        <v>0</v>
      </c>
      <c r="K453" s="341" t="s">
        <v>156</v>
      </c>
      <c r="L453" s="345"/>
      <c r="M453" s="346" t="s">
        <v>5</v>
      </c>
      <c r="N453" s="347" t="s">
        <v>48</v>
      </c>
      <c r="O453" s="131"/>
      <c r="P453" s="309">
        <f>O453*H453</f>
        <v>0</v>
      </c>
      <c r="Q453" s="309">
        <v>2.2000000000000001E-3</v>
      </c>
      <c r="R453" s="309">
        <f>Q453*H453</f>
        <v>2.2000000000000001E-3</v>
      </c>
      <c r="S453" s="309">
        <v>0</v>
      </c>
      <c r="T453" s="310">
        <f>S453*H453</f>
        <v>0</v>
      </c>
      <c r="AR453" s="109" t="s">
        <v>341</v>
      </c>
      <c r="AT453" s="109" t="s">
        <v>337</v>
      </c>
      <c r="AU453" s="109" t="s">
        <v>85</v>
      </c>
      <c r="AY453" s="109" t="s">
        <v>150</v>
      </c>
      <c r="BE453" s="311">
        <f>IF(N453="základní",J453,0)</f>
        <v>0</v>
      </c>
      <c r="BF453" s="311">
        <f>IF(N453="snížená",J453,0)</f>
        <v>0</v>
      </c>
      <c r="BG453" s="311">
        <f>IF(N453="zákl. přenesená",J453,0)</f>
        <v>0</v>
      </c>
      <c r="BH453" s="311">
        <f>IF(N453="sníž. přenesená",J453,0)</f>
        <v>0</v>
      </c>
      <c r="BI453" s="311">
        <f>IF(N453="nulová",J453,0)</f>
        <v>0</v>
      </c>
      <c r="BJ453" s="109" t="s">
        <v>25</v>
      </c>
      <c r="BK453" s="311">
        <f>ROUND(I453*H453,2)</f>
        <v>0</v>
      </c>
      <c r="BL453" s="109" t="s">
        <v>341</v>
      </c>
      <c r="BM453" s="109" t="s">
        <v>1197</v>
      </c>
    </row>
    <row r="454" spans="2:65" s="316" customFormat="1">
      <c r="B454" s="315"/>
      <c r="D454" s="317" t="s">
        <v>161</v>
      </c>
      <c r="E454" s="318" t="s">
        <v>5</v>
      </c>
      <c r="F454" s="319" t="s">
        <v>569</v>
      </c>
      <c r="H454" s="320">
        <v>1</v>
      </c>
      <c r="I454" s="10"/>
      <c r="L454" s="315"/>
      <c r="M454" s="321"/>
      <c r="N454" s="322"/>
      <c r="O454" s="322"/>
      <c r="P454" s="322"/>
      <c r="Q454" s="322"/>
      <c r="R454" s="322"/>
      <c r="S454" s="322"/>
      <c r="T454" s="323"/>
      <c r="AT454" s="324" t="s">
        <v>161</v>
      </c>
      <c r="AU454" s="324" t="s">
        <v>85</v>
      </c>
      <c r="AV454" s="316" t="s">
        <v>85</v>
      </c>
      <c r="AW454" s="316" t="s">
        <v>40</v>
      </c>
      <c r="AX454" s="316" t="s">
        <v>25</v>
      </c>
      <c r="AY454" s="324" t="s">
        <v>150</v>
      </c>
    </row>
    <row r="455" spans="2:65" s="137" customFormat="1" ht="31.5" customHeight="1">
      <c r="B455" s="130"/>
      <c r="C455" s="302" t="s">
        <v>1198</v>
      </c>
      <c r="D455" s="302" t="s">
        <v>152</v>
      </c>
      <c r="E455" s="303" t="s">
        <v>1199</v>
      </c>
      <c r="F455" s="93" t="s">
        <v>1200</v>
      </c>
      <c r="G455" s="304" t="s">
        <v>651</v>
      </c>
      <c r="H455" s="305">
        <v>7.9000000000000001E-2</v>
      </c>
      <c r="I455" s="8"/>
      <c r="J455" s="306">
        <f>ROUND(I455*H455,2)</f>
        <v>0</v>
      </c>
      <c r="K455" s="93" t="s">
        <v>156</v>
      </c>
      <c r="L455" s="130"/>
      <c r="M455" s="307" t="s">
        <v>5</v>
      </c>
      <c r="N455" s="308" t="s">
        <v>48</v>
      </c>
      <c r="O455" s="131"/>
      <c r="P455" s="309">
        <f>O455*H455</f>
        <v>0</v>
      </c>
      <c r="Q455" s="309">
        <v>0</v>
      </c>
      <c r="R455" s="309">
        <f>Q455*H455</f>
        <v>0</v>
      </c>
      <c r="S455" s="309">
        <v>0</v>
      </c>
      <c r="T455" s="310">
        <f>S455*H455</f>
        <v>0</v>
      </c>
      <c r="AR455" s="109" t="s">
        <v>299</v>
      </c>
      <c r="AT455" s="109" t="s">
        <v>152</v>
      </c>
      <c r="AU455" s="109" t="s">
        <v>85</v>
      </c>
      <c r="AY455" s="109" t="s">
        <v>150</v>
      </c>
      <c r="BE455" s="311">
        <f>IF(N455="základní",J455,0)</f>
        <v>0</v>
      </c>
      <c r="BF455" s="311">
        <f>IF(N455="snížená",J455,0)</f>
        <v>0</v>
      </c>
      <c r="BG455" s="311">
        <f>IF(N455="zákl. přenesená",J455,0)</f>
        <v>0</v>
      </c>
      <c r="BH455" s="311">
        <f>IF(N455="sníž. přenesená",J455,0)</f>
        <v>0</v>
      </c>
      <c r="BI455" s="311">
        <f>IF(N455="nulová",J455,0)</f>
        <v>0</v>
      </c>
      <c r="BJ455" s="109" t="s">
        <v>25</v>
      </c>
      <c r="BK455" s="311">
        <f>ROUND(I455*H455,2)</f>
        <v>0</v>
      </c>
      <c r="BL455" s="109" t="s">
        <v>299</v>
      </c>
      <c r="BM455" s="109" t="s">
        <v>1201</v>
      </c>
    </row>
    <row r="456" spans="2:65" s="137" customFormat="1" ht="108">
      <c r="B456" s="130"/>
      <c r="D456" s="312" t="s">
        <v>159</v>
      </c>
      <c r="F456" s="313" t="s">
        <v>1202</v>
      </c>
      <c r="I456" s="9"/>
      <c r="L456" s="130"/>
      <c r="M456" s="314"/>
      <c r="N456" s="131"/>
      <c r="O456" s="131"/>
      <c r="P456" s="131"/>
      <c r="Q456" s="131"/>
      <c r="R456" s="131"/>
      <c r="S456" s="131"/>
      <c r="T456" s="179"/>
      <c r="AT456" s="109" t="s">
        <v>159</v>
      </c>
      <c r="AU456" s="109" t="s">
        <v>85</v>
      </c>
    </row>
    <row r="457" spans="2:65" s="289" customFormat="1" ht="29.85" customHeight="1">
      <c r="B457" s="288"/>
      <c r="D457" s="299" t="s">
        <v>76</v>
      </c>
      <c r="E457" s="300" t="s">
        <v>1203</v>
      </c>
      <c r="F457" s="300" t="s">
        <v>1204</v>
      </c>
      <c r="I457" s="7"/>
      <c r="J457" s="301">
        <f>BK457</f>
        <v>0</v>
      </c>
      <c r="L457" s="288"/>
      <c r="M457" s="293"/>
      <c r="N457" s="294"/>
      <c r="O457" s="294"/>
      <c r="P457" s="295">
        <f>SUM(P458:P470)</f>
        <v>0</v>
      </c>
      <c r="Q457" s="294"/>
      <c r="R457" s="295">
        <f>SUM(R458:R470)</f>
        <v>3.5083259999999998E-2</v>
      </c>
      <c r="S457" s="294"/>
      <c r="T457" s="296">
        <f>SUM(T458:T470)</f>
        <v>0</v>
      </c>
      <c r="AR457" s="290" t="s">
        <v>85</v>
      </c>
      <c r="AT457" s="297" t="s">
        <v>76</v>
      </c>
      <c r="AU457" s="297" t="s">
        <v>25</v>
      </c>
      <c r="AY457" s="290" t="s">
        <v>150</v>
      </c>
      <c r="BK457" s="298">
        <f>SUM(BK458:BK470)</f>
        <v>0</v>
      </c>
    </row>
    <row r="458" spans="2:65" s="137" customFormat="1" ht="22.5" customHeight="1">
      <c r="B458" s="130"/>
      <c r="C458" s="302" t="s">
        <v>1205</v>
      </c>
      <c r="D458" s="302" t="s">
        <v>152</v>
      </c>
      <c r="E458" s="303" t="s">
        <v>1206</v>
      </c>
      <c r="F458" s="93" t="s">
        <v>1207</v>
      </c>
      <c r="G458" s="304" t="s">
        <v>155</v>
      </c>
      <c r="H458" s="305">
        <v>6.46</v>
      </c>
      <c r="I458" s="8"/>
      <c r="J458" s="306">
        <f>ROUND(I458*H458,2)</f>
        <v>0</v>
      </c>
      <c r="K458" s="93" t="s">
        <v>156</v>
      </c>
      <c r="L458" s="130"/>
      <c r="M458" s="307" t="s">
        <v>5</v>
      </c>
      <c r="N458" s="308" t="s">
        <v>48</v>
      </c>
      <c r="O458" s="131"/>
      <c r="P458" s="309">
        <f>O458*H458</f>
        <v>0</v>
      </c>
      <c r="Q458" s="309">
        <v>1.2999999999999999E-4</v>
      </c>
      <c r="R458" s="309">
        <f>Q458*H458</f>
        <v>8.3979999999999992E-4</v>
      </c>
      <c r="S458" s="309">
        <v>0</v>
      </c>
      <c r="T458" s="310">
        <f>S458*H458</f>
        <v>0</v>
      </c>
      <c r="AR458" s="109" t="s">
        <v>299</v>
      </c>
      <c r="AT458" s="109" t="s">
        <v>152</v>
      </c>
      <c r="AU458" s="109" t="s">
        <v>85</v>
      </c>
      <c r="AY458" s="109" t="s">
        <v>150</v>
      </c>
      <c r="BE458" s="311">
        <f>IF(N458="základní",J458,0)</f>
        <v>0</v>
      </c>
      <c r="BF458" s="311">
        <f>IF(N458="snížená",J458,0)</f>
        <v>0</v>
      </c>
      <c r="BG458" s="311">
        <f>IF(N458="zákl. přenesená",J458,0)</f>
        <v>0</v>
      </c>
      <c r="BH458" s="311">
        <f>IF(N458="sníž. přenesená",J458,0)</f>
        <v>0</v>
      </c>
      <c r="BI458" s="311">
        <f>IF(N458="nulová",J458,0)</f>
        <v>0</v>
      </c>
      <c r="BJ458" s="109" t="s">
        <v>25</v>
      </c>
      <c r="BK458" s="311">
        <f>ROUND(I458*H458,2)</f>
        <v>0</v>
      </c>
      <c r="BL458" s="109" t="s">
        <v>299</v>
      </c>
      <c r="BM458" s="109" t="s">
        <v>1208</v>
      </c>
    </row>
    <row r="459" spans="2:65" s="137" customFormat="1" ht="22.5" customHeight="1">
      <c r="B459" s="130"/>
      <c r="C459" s="302" t="s">
        <v>1209</v>
      </c>
      <c r="D459" s="302" t="s">
        <v>152</v>
      </c>
      <c r="E459" s="303" t="s">
        <v>1210</v>
      </c>
      <c r="F459" s="93" t="s">
        <v>1211</v>
      </c>
      <c r="G459" s="304" t="s">
        <v>155</v>
      </c>
      <c r="H459" s="305">
        <v>6.46</v>
      </c>
      <c r="I459" s="8"/>
      <c r="J459" s="306">
        <f>ROUND(I459*H459,2)</f>
        <v>0</v>
      </c>
      <c r="K459" s="93" t="s">
        <v>156</v>
      </c>
      <c r="L459" s="130"/>
      <c r="M459" s="307" t="s">
        <v>5</v>
      </c>
      <c r="N459" s="308" t="s">
        <v>48</v>
      </c>
      <c r="O459" s="131"/>
      <c r="P459" s="309">
        <f>O459*H459</f>
        <v>0</v>
      </c>
      <c r="Q459" s="309">
        <v>1.1E-4</v>
      </c>
      <c r="R459" s="309">
        <f>Q459*H459</f>
        <v>7.1060000000000003E-4</v>
      </c>
      <c r="S459" s="309">
        <v>0</v>
      </c>
      <c r="T459" s="310">
        <f>S459*H459</f>
        <v>0</v>
      </c>
      <c r="AR459" s="109" t="s">
        <v>299</v>
      </c>
      <c r="AT459" s="109" t="s">
        <v>152</v>
      </c>
      <c r="AU459" s="109" t="s">
        <v>85</v>
      </c>
      <c r="AY459" s="109" t="s">
        <v>150</v>
      </c>
      <c r="BE459" s="311">
        <f>IF(N459="základní",J459,0)</f>
        <v>0</v>
      </c>
      <c r="BF459" s="311">
        <f>IF(N459="snížená",J459,0)</f>
        <v>0</v>
      </c>
      <c r="BG459" s="311">
        <f>IF(N459="zákl. přenesená",J459,0)</f>
        <v>0</v>
      </c>
      <c r="BH459" s="311">
        <f>IF(N459="sníž. přenesená",J459,0)</f>
        <v>0</v>
      </c>
      <c r="BI459" s="311">
        <f>IF(N459="nulová",J459,0)</f>
        <v>0</v>
      </c>
      <c r="BJ459" s="109" t="s">
        <v>25</v>
      </c>
      <c r="BK459" s="311">
        <f>ROUND(I459*H459,2)</f>
        <v>0</v>
      </c>
      <c r="BL459" s="109" t="s">
        <v>299</v>
      </c>
      <c r="BM459" s="109" t="s">
        <v>1212</v>
      </c>
    </row>
    <row r="460" spans="2:65" s="316" customFormat="1">
      <c r="B460" s="315"/>
      <c r="D460" s="317" t="s">
        <v>161</v>
      </c>
      <c r="E460" s="318" t="s">
        <v>5</v>
      </c>
      <c r="F460" s="319" t="s">
        <v>1180</v>
      </c>
      <c r="H460" s="320">
        <v>6.46</v>
      </c>
      <c r="I460" s="10"/>
      <c r="L460" s="315"/>
      <c r="M460" s="321"/>
      <c r="N460" s="322"/>
      <c r="O460" s="322"/>
      <c r="P460" s="322"/>
      <c r="Q460" s="322"/>
      <c r="R460" s="322"/>
      <c r="S460" s="322"/>
      <c r="T460" s="323"/>
      <c r="AT460" s="324" t="s">
        <v>161</v>
      </c>
      <c r="AU460" s="324" t="s">
        <v>85</v>
      </c>
      <c r="AV460" s="316" t="s">
        <v>85</v>
      </c>
      <c r="AW460" s="316" t="s">
        <v>40</v>
      </c>
      <c r="AX460" s="316" t="s">
        <v>25</v>
      </c>
      <c r="AY460" s="324" t="s">
        <v>150</v>
      </c>
    </row>
    <row r="461" spans="2:65" s="137" customFormat="1" ht="22.5" customHeight="1">
      <c r="B461" s="130"/>
      <c r="C461" s="302" t="s">
        <v>1213</v>
      </c>
      <c r="D461" s="302" t="s">
        <v>152</v>
      </c>
      <c r="E461" s="303" t="s">
        <v>1214</v>
      </c>
      <c r="F461" s="93" t="s">
        <v>1215</v>
      </c>
      <c r="G461" s="304" t="s">
        <v>155</v>
      </c>
      <c r="H461" s="305">
        <v>12.384</v>
      </c>
      <c r="I461" s="8"/>
      <c r="J461" s="306">
        <f>ROUND(I461*H461,2)</f>
        <v>0</v>
      </c>
      <c r="K461" s="93" t="s">
        <v>156</v>
      </c>
      <c r="L461" s="130"/>
      <c r="M461" s="307" t="s">
        <v>5</v>
      </c>
      <c r="N461" s="308" t="s">
        <v>48</v>
      </c>
      <c r="O461" s="131"/>
      <c r="P461" s="309">
        <f>O461*H461</f>
        <v>0</v>
      </c>
      <c r="Q461" s="309">
        <v>3.4000000000000002E-4</v>
      </c>
      <c r="R461" s="309">
        <f>Q461*H461</f>
        <v>4.2105600000000003E-3</v>
      </c>
      <c r="S461" s="309">
        <v>0</v>
      </c>
      <c r="T461" s="310">
        <f>S461*H461</f>
        <v>0</v>
      </c>
      <c r="AR461" s="109" t="s">
        <v>299</v>
      </c>
      <c r="AT461" s="109" t="s">
        <v>152</v>
      </c>
      <c r="AU461" s="109" t="s">
        <v>85</v>
      </c>
      <c r="AY461" s="109" t="s">
        <v>150</v>
      </c>
      <c r="BE461" s="311">
        <f>IF(N461="základní",J461,0)</f>
        <v>0</v>
      </c>
      <c r="BF461" s="311">
        <f>IF(N461="snížená",J461,0)</f>
        <v>0</v>
      </c>
      <c r="BG461" s="311">
        <f>IF(N461="zákl. přenesená",J461,0)</f>
        <v>0</v>
      </c>
      <c r="BH461" s="311">
        <f>IF(N461="sníž. přenesená",J461,0)</f>
        <v>0</v>
      </c>
      <c r="BI461" s="311">
        <f>IF(N461="nulová",J461,0)</f>
        <v>0</v>
      </c>
      <c r="BJ461" s="109" t="s">
        <v>25</v>
      </c>
      <c r="BK461" s="311">
        <f>ROUND(I461*H461,2)</f>
        <v>0</v>
      </c>
      <c r="BL461" s="109" t="s">
        <v>299</v>
      </c>
      <c r="BM461" s="109" t="s">
        <v>1216</v>
      </c>
    </row>
    <row r="462" spans="2:65" s="316" customFormat="1">
      <c r="B462" s="315"/>
      <c r="D462" s="317" t="s">
        <v>161</v>
      </c>
      <c r="E462" s="318" t="s">
        <v>5</v>
      </c>
      <c r="F462" s="319" t="s">
        <v>1075</v>
      </c>
      <c r="H462" s="320">
        <v>12.384</v>
      </c>
      <c r="I462" s="10"/>
      <c r="L462" s="315"/>
      <c r="M462" s="321"/>
      <c r="N462" s="322"/>
      <c r="O462" s="322"/>
      <c r="P462" s="322"/>
      <c r="Q462" s="322"/>
      <c r="R462" s="322"/>
      <c r="S462" s="322"/>
      <c r="T462" s="323"/>
      <c r="AT462" s="324" t="s">
        <v>161</v>
      </c>
      <c r="AU462" s="324" t="s">
        <v>85</v>
      </c>
      <c r="AV462" s="316" t="s">
        <v>85</v>
      </c>
      <c r="AW462" s="316" t="s">
        <v>40</v>
      </c>
      <c r="AX462" s="316" t="s">
        <v>25</v>
      </c>
      <c r="AY462" s="324" t="s">
        <v>150</v>
      </c>
    </row>
    <row r="463" spans="2:65" s="137" customFormat="1" ht="22.5" customHeight="1">
      <c r="B463" s="130"/>
      <c r="C463" s="302" t="s">
        <v>1217</v>
      </c>
      <c r="D463" s="302" t="s">
        <v>152</v>
      </c>
      <c r="E463" s="303" t="s">
        <v>1218</v>
      </c>
      <c r="F463" s="93" t="s">
        <v>1219</v>
      </c>
      <c r="G463" s="304" t="s">
        <v>155</v>
      </c>
      <c r="H463" s="305">
        <v>1.4</v>
      </c>
      <c r="I463" s="8"/>
      <c r="J463" s="306">
        <f>ROUND(I463*H463,2)</f>
        <v>0</v>
      </c>
      <c r="K463" s="93" t="s">
        <v>156</v>
      </c>
      <c r="L463" s="130"/>
      <c r="M463" s="307" t="s">
        <v>5</v>
      </c>
      <c r="N463" s="308" t="s">
        <v>48</v>
      </c>
      <c r="O463" s="131"/>
      <c r="P463" s="309">
        <f>O463*H463</f>
        <v>0</v>
      </c>
      <c r="Q463" s="309">
        <v>1.2E-4</v>
      </c>
      <c r="R463" s="309">
        <f>Q463*H463</f>
        <v>1.6799999999999999E-4</v>
      </c>
      <c r="S463" s="309">
        <v>0</v>
      </c>
      <c r="T463" s="310">
        <f>S463*H463</f>
        <v>0</v>
      </c>
      <c r="AR463" s="109" t="s">
        <v>299</v>
      </c>
      <c r="AT463" s="109" t="s">
        <v>152</v>
      </c>
      <c r="AU463" s="109" t="s">
        <v>85</v>
      </c>
      <c r="AY463" s="109" t="s">
        <v>150</v>
      </c>
      <c r="BE463" s="311">
        <f>IF(N463="základní",J463,0)</f>
        <v>0</v>
      </c>
      <c r="BF463" s="311">
        <f>IF(N463="snížená",J463,0)</f>
        <v>0</v>
      </c>
      <c r="BG463" s="311">
        <f>IF(N463="zákl. přenesená",J463,0)</f>
        <v>0</v>
      </c>
      <c r="BH463" s="311">
        <f>IF(N463="sníž. přenesená",J463,0)</f>
        <v>0</v>
      </c>
      <c r="BI463" s="311">
        <f>IF(N463="nulová",J463,0)</f>
        <v>0</v>
      </c>
      <c r="BJ463" s="109" t="s">
        <v>25</v>
      </c>
      <c r="BK463" s="311">
        <f>ROUND(I463*H463,2)</f>
        <v>0</v>
      </c>
      <c r="BL463" s="109" t="s">
        <v>299</v>
      </c>
      <c r="BM463" s="109" t="s">
        <v>1220</v>
      </c>
    </row>
    <row r="464" spans="2:65" s="316" customFormat="1">
      <c r="B464" s="315"/>
      <c r="D464" s="317" t="s">
        <v>161</v>
      </c>
      <c r="E464" s="318" t="s">
        <v>5</v>
      </c>
      <c r="F464" s="319" t="s">
        <v>1221</v>
      </c>
      <c r="H464" s="320">
        <v>1.4</v>
      </c>
      <c r="I464" s="10"/>
      <c r="L464" s="315"/>
      <c r="M464" s="321"/>
      <c r="N464" s="322"/>
      <c r="O464" s="322"/>
      <c r="P464" s="322"/>
      <c r="Q464" s="322"/>
      <c r="R464" s="322"/>
      <c r="S464" s="322"/>
      <c r="T464" s="323"/>
      <c r="AT464" s="324" t="s">
        <v>161</v>
      </c>
      <c r="AU464" s="324" t="s">
        <v>85</v>
      </c>
      <c r="AV464" s="316" t="s">
        <v>85</v>
      </c>
      <c r="AW464" s="316" t="s">
        <v>40</v>
      </c>
      <c r="AX464" s="316" t="s">
        <v>25</v>
      </c>
      <c r="AY464" s="324" t="s">
        <v>150</v>
      </c>
    </row>
    <row r="465" spans="2:65" s="137" customFormat="1" ht="22.5" customHeight="1">
      <c r="B465" s="130"/>
      <c r="C465" s="302" t="s">
        <v>1222</v>
      </c>
      <c r="D465" s="302" t="s">
        <v>152</v>
      </c>
      <c r="E465" s="303" t="s">
        <v>1223</v>
      </c>
      <c r="F465" s="93" t="s">
        <v>1224</v>
      </c>
      <c r="G465" s="304" t="s">
        <v>155</v>
      </c>
      <c r="H465" s="305">
        <v>1.4</v>
      </c>
      <c r="I465" s="8"/>
      <c r="J465" s="306">
        <f>ROUND(I465*H465,2)</f>
        <v>0</v>
      </c>
      <c r="K465" s="93" t="s">
        <v>156</v>
      </c>
      <c r="L465" s="130"/>
      <c r="M465" s="307" t="s">
        <v>5</v>
      </c>
      <c r="N465" s="308" t="s">
        <v>48</v>
      </c>
      <c r="O465" s="131"/>
      <c r="P465" s="309">
        <f>O465*H465</f>
        <v>0</v>
      </c>
      <c r="Q465" s="309">
        <v>1.2E-4</v>
      </c>
      <c r="R465" s="309">
        <f>Q465*H465</f>
        <v>1.6799999999999999E-4</v>
      </c>
      <c r="S465" s="309">
        <v>0</v>
      </c>
      <c r="T465" s="310">
        <f>S465*H465</f>
        <v>0</v>
      </c>
      <c r="AR465" s="109" t="s">
        <v>299</v>
      </c>
      <c r="AT465" s="109" t="s">
        <v>152</v>
      </c>
      <c r="AU465" s="109" t="s">
        <v>85</v>
      </c>
      <c r="AY465" s="109" t="s">
        <v>150</v>
      </c>
      <c r="BE465" s="311">
        <f>IF(N465="základní",J465,0)</f>
        <v>0</v>
      </c>
      <c r="BF465" s="311">
        <f>IF(N465="snížená",J465,0)</f>
        <v>0</v>
      </c>
      <c r="BG465" s="311">
        <f>IF(N465="zákl. přenesená",J465,0)</f>
        <v>0</v>
      </c>
      <c r="BH465" s="311">
        <f>IF(N465="sníž. přenesená",J465,0)</f>
        <v>0</v>
      </c>
      <c r="BI465" s="311">
        <f>IF(N465="nulová",J465,0)</f>
        <v>0</v>
      </c>
      <c r="BJ465" s="109" t="s">
        <v>25</v>
      </c>
      <c r="BK465" s="311">
        <f>ROUND(I465*H465,2)</f>
        <v>0</v>
      </c>
      <c r="BL465" s="109" t="s">
        <v>299</v>
      </c>
      <c r="BM465" s="109" t="s">
        <v>1225</v>
      </c>
    </row>
    <row r="466" spans="2:65" s="316" customFormat="1">
      <c r="B466" s="315"/>
      <c r="D466" s="317" t="s">
        <v>161</v>
      </c>
      <c r="E466" s="318" t="s">
        <v>5</v>
      </c>
      <c r="F466" s="319" t="s">
        <v>1221</v>
      </c>
      <c r="H466" s="320">
        <v>1.4</v>
      </c>
      <c r="I466" s="10"/>
      <c r="L466" s="315"/>
      <c r="M466" s="321"/>
      <c r="N466" s="322"/>
      <c r="O466" s="322"/>
      <c r="P466" s="322"/>
      <c r="Q466" s="322"/>
      <c r="R466" s="322"/>
      <c r="S466" s="322"/>
      <c r="T466" s="323"/>
      <c r="AT466" s="324" t="s">
        <v>161</v>
      </c>
      <c r="AU466" s="324" t="s">
        <v>85</v>
      </c>
      <c r="AV466" s="316" t="s">
        <v>85</v>
      </c>
      <c r="AW466" s="316" t="s">
        <v>40</v>
      </c>
      <c r="AX466" s="316" t="s">
        <v>25</v>
      </c>
      <c r="AY466" s="324" t="s">
        <v>150</v>
      </c>
    </row>
    <row r="467" spans="2:65" s="137" customFormat="1" ht="31.5" customHeight="1">
      <c r="B467" s="130"/>
      <c r="C467" s="302" t="s">
        <v>1226</v>
      </c>
      <c r="D467" s="302" t="s">
        <v>152</v>
      </c>
      <c r="E467" s="303" t="s">
        <v>1227</v>
      </c>
      <c r="F467" s="93" t="s">
        <v>1228</v>
      </c>
      <c r="G467" s="304" t="s">
        <v>155</v>
      </c>
      <c r="H467" s="305">
        <v>33.704999999999998</v>
      </c>
      <c r="I467" s="8"/>
      <c r="J467" s="306">
        <f>ROUND(I467*H467,2)</f>
        <v>0</v>
      </c>
      <c r="K467" s="93" t="s">
        <v>156</v>
      </c>
      <c r="L467" s="130"/>
      <c r="M467" s="307" t="s">
        <v>5</v>
      </c>
      <c r="N467" s="308" t="s">
        <v>48</v>
      </c>
      <c r="O467" s="131"/>
      <c r="P467" s="309">
        <f>O467*H467</f>
        <v>0</v>
      </c>
      <c r="Q467" s="309">
        <v>1.3999999999999999E-4</v>
      </c>
      <c r="R467" s="309">
        <f>Q467*H467</f>
        <v>4.7186999999999993E-3</v>
      </c>
      <c r="S467" s="309">
        <v>0</v>
      </c>
      <c r="T467" s="310">
        <f>S467*H467</f>
        <v>0</v>
      </c>
      <c r="AR467" s="109" t="s">
        <v>299</v>
      </c>
      <c r="AT467" s="109" t="s">
        <v>152</v>
      </c>
      <c r="AU467" s="109" t="s">
        <v>85</v>
      </c>
      <c r="AY467" s="109" t="s">
        <v>150</v>
      </c>
      <c r="BE467" s="311">
        <f>IF(N467="základní",J467,0)</f>
        <v>0</v>
      </c>
      <c r="BF467" s="311">
        <f>IF(N467="snížená",J467,0)</f>
        <v>0</v>
      </c>
      <c r="BG467" s="311">
        <f>IF(N467="zákl. přenesená",J467,0)</f>
        <v>0</v>
      </c>
      <c r="BH467" s="311">
        <f>IF(N467="sníž. přenesená",J467,0)</f>
        <v>0</v>
      </c>
      <c r="BI467" s="311">
        <f>IF(N467="nulová",J467,0)</f>
        <v>0</v>
      </c>
      <c r="BJ467" s="109" t="s">
        <v>25</v>
      </c>
      <c r="BK467" s="311">
        <f>ROUND(I467*H467,2)</f>
        <v>0</v>
      </c>
      <c r="BL467" s="109" t="s">
        <v>299</v>
      </c>
      <c r="BM467" s="109" t="s">
        <v>1229</v>
      </c>
    </row>
    <row r="468" spans="2:65" s="316" customFormat="1">
      <c r="B468" s="315"/>
      <c r="D468" s="317" t="s">
        <v>161</v>
      </c>
      <c r="E468" s="318" t="s">
        <v>5</v>
      </c>
      <c r="F468" s="319" t="s">
        <v>869</v>
      </c>
      <c r="H468" s="320">
        <v>33.704999999999998</v>
      </c>
      <c r="I468" s="10"/>
      <c r="L468" s="315"/>
      <c r="M468" s="321"/>
      <c r="N468" s="322"/>
      <c r="O468" s="322"/>
      <c r="P468" s="322"/>
      <c r="Q468" s="322"/>
      <c r="R468" s="322"/>
      <c r="S468" s="322"/>
      <c r="T468" s="323"/>
      <c r="AT468" s="324" t="s">
        <v>161</v>
      </c>
      <c r="AU468" s="324" t="s">
        <v>85</v>
      </c>
      <c r="AV468" s="316" t="s">
        <v>85</v>
      </c>
      <c r="AW468" s="316" t="s">
        <v>40</v>
      </c>
      <c r="AX468" s="316" t="s">
        <v>25</v>
      </c>
      <c r="AY468" s="324" t="s">
        <v>150</v>
      </c>
    </row>
    <row r="469" spans="2:65" s="137" customFormat="1" ht="31.5" customHeight="1">
      <c r="B469" s="130"/>
      <c r="C469" s="302" t="s">
        <v>1230</v>
      </c>
      <c r="D469" s="302" t="s">
        <v>152</v>
      </c>
      <c r="E469" s="303" t="s">
        <v>1231</v>
      </c>
      <c r="F469" s="93" t="s">
        <v>1232</v>
      </c>
      <c r="G469" s="304" t="s">
        <v>155</v>
      </c>
      <c r="H469" s="305">
        <v>33.704999999999998</v>
      </c>
      <c r="I469" s="8"/>
      <c r="J469" s="306">
        <f>ROUND(I469*H469,2)</f>
        <v>0</v>
      </c>
      <c r="K469" s="93" t="s">
        <v>156</v>
      </c>
      <c r="L469" s="130"/>
      <c r="M469" s="307" t="s">
        <v>5</v>
      </c>
      <c r="N469" s="308" t="s">
        <v>48</v>
      </c>
      <c r="O469" s="131"/>
      <c r="P469" s="309">
        <f>O469*H469</f>
        <v>0</v>
      </c>
      <c r="Q469" s="309">
        <v>7.2000000000000005E-4</v>
      </c>
      <c r="R469" s="309">
        <f>Q469*H469</f>
        <v>2.42676E-2</v>
      </c>
      <c r="S469" s="309">
        <v>0</v>
      </c>
      <c r="T469" s="310">
        <f>S469*H469</f>
        <v>0</v>
      </c>
      <c r="AR469" s="109" t="s">
        <v>299</v>
      </c>
      <c r="AT469" s="109" t="s">
        <v>152</v>
      </c>
      <c r="AU469" s="109" t="s">
        <v>85</v>
      </c>
      <c r="AY469" s="109" t="s">
        <v>150</v>
      </c>
      <c r="BE469" s="311">
        <f>IF(N469="základní",J469,0)</f>
        <v>0</v>
      </c>
      <c r="BF469" s="311">
        <f>IF(N469="snížená",J469,0)</f>
        <v>0</v>
      </c>
      <c r="BG469" s="311">
        <f>IF(N469="zákl. přenesená",J469,0)</f>
        <v>0</v>
      </c>
      <c r="BH469" s="311">
        <f>IF(N469="sníž. přenesená",J469,0)</f>
        <v>0</v>
      </c>
      <c r="BI469" s="311">
        <f>IF(N469="nulová",J469,0)</f>
        <v>0</v>
      </c>
      <c r="BJ469" s="109" t="s">
        <v>25</v>
      </c>
      <c r="BK469" s="311">
        <f>ROUND(I469*H469,2)</f>
        <v>0</v>
      </c>
      <c r="BL469" s="109" t="s">
        <v>299</v>
      </c>
      <c r="BM469" s="109" t="s">
        <v>1233</v>
      </c>
    </row>
    <row r="470" spans="2:65" s="316" customFormat="1">
      <c r="B470" s="315"/>
      <c r="D470" s="312" t="s">
        <v>161</v>
      </c>
      <c r="E470" s="324" t="s">
        <v>5</v>
      </c>
      <c r="F470" s="325" t="s">
        <v>869</v>
      </c>
      <c r="H470" s="326">
        <v>33.704999999999998</v>
      </c>
      <c r="I470" s="10"/>
      <c r="L470" s="315"/>
      <c r="M470" s="321"/>
      <c r="N470" s="322"/>
      <c r="O470" s="322"/>
      <c r="P470" s="322"/>
      <c r="Q470" s="322"/>
      <c r="R470" s="322"/>
      <c r="S470" s="322"/>
      <c r="T470" s="323"/>
      <c r="AT470" s="324" t="s">
        <v>161</v>
      </c>
      <c r="AU470" s="324" t="s">
        <v>85</v>
      </c>
      <c r="AV470" s="316" t="s">
        <v>85</v>
      </c>
      <c r="AW470" s="316" t="s">
        <v>40</v>
      </c>
      <c r="AX470" s="316" t="s">
        <v>25</v>
      </c>
      <c r="AY470" s="324" t="s">
        <v>150</v>
      </c>
    </row>
    <row r="471" spans="2:65" s="289" customFormat="1" ht="29.85" customHeight="1">
      <c r="B471" s="288"/>
      <c r="D471" s="299" t="s">
        <v>76</v>
      </c>
      <c r="E471" s="300" t="s">
        <v>1234</v>
      </c>
      <c r="F471" s="300" t="s">
        <v>1235</v>
      </c>
      <c r="I471" s="7"/>
      <c r="J471" s="301">
        <f>BK471</f>
        <v>0</v>
      </c>
      <c r="L471" s="288"/>
      <c r="M471" s="293"/>
      <c r="N471" s="294"/>
      <c r="O471" s="294"/>
      <c r="P471" s="295">
        <f>SUM(P472:P477)</f>
        <v>0</v>
      </c>
      <c r="Q471" s="294"/>
      <c r="R471" s="295">
        <f>SUM(R472:R477)</f>
        <v>1.9288199999999998E-2</v>
      </c>
      <c r="S471" s="294"/>
      <c r="T471" s="296">
        <f>SUM(T472:T477)</f>
        <v>0</v>
      </c>
      <c r="AR471" s="290" t="s">
        <v>85</v>
      </c>
      <c r="AT471" s="297" t="s">
        <v>76</v>
      </c>
      <c r="AU471" s="297" t="s">
        <v>25</v>
      </c>
      <c r="AY471" s="290" t="s">
        <v>150</v>
      </c>
      <c r="BK471" s="298">
        <f>SUM(BK472:BK477)</f>
        <v>0</v>
      </c>
    </row>
    <row r="472" spans="2:65" s="137" customFormat="1" ht="22.5" customHeight="1">
      <c r="B472" s="130"/>
      <c r="C472" s="302" t="s">
        <v>1236</v>
      </c>
      <c r="D472" s="302" t="s">
        <v>152</v>
      </c>
      <c r="E472" s="303" t="s">
        <v>1237</v>
      </c>
      <c r="F472" s="93" t="s">
        <v>1238</v>
      </c>
      <c r="G472" s="304" t="s">
        <v>155</v>
      </c>
      <c r="H472" s="305">
        <v>28.364999999999998</v>
      </c>
      <c r="I472" s="8"/>
      <c r="J472" s="306">
        <f>ROUND(I472*H472,2)</f>
        <v>0</v>
      </c>
      <c r="K472" s="93" t="s">
        <v>156</v>
      </c>
      <c r="L472" s="130"/>
      <c r="M472" s="307" t="s">
        <v>5</v>
      </c>
      <c r="N472" s="308" t="s">
        <v>48</v>
      </c>
      <c r="O472" s="131"/>
      <c r="P472" s="309">
        <f>O472*H472</f>
        <v>0</v>
      </c>
      <c r="Q472" s="309">
        <v>1.9000000000000001E-4</v>
      </c>
      <c r="R472" s="309">
        <f>Q472*H472</f>
        <v>5.3893500000000002E-3</v>
      </c>
      <c r="S472" s="309">
        <v>0</v>
      </c>
      <c r="T472" s="310">
        <f>S472*H472</f>
        <v>0</v>
      </c>
      <c r="AR472" s="109" t="s">
        <v>299</v>
      </c>
      <c r="AT472" s="109" t="s">
        <v>152</v>
      </c>
      <c r="AU472" s="109" t="s">
        <v>85</v>
      </c>
      <c r="AY472" s="109" t="s">
        <v>150</v>
      </c>
      <c r="BE472" s="311">
        <f>IF(N472="základní",J472,0)</f>
        <v>0</v>
      </c>
      <c r="BF472" s="311">
        <f>IF(N472="snížená",J472,0)</f>
        <v>0</v>
      </c>
      <c r="BG472" s="311">
        <f>IF(N472="zákl. přenesená",J472,0)</f>
        <v>0</v>
      </c>
      <c r="BH472" s="311">
        <f>IF(N472="sníž. přenesená",J472,0)</f>
        <v>0</v>
      </c>
      <c r="BI472" s="311">
        <f>IF(N472="nulová",J472,0)</f>
        <v>0</v>
      </c>
      <c r="BJ472" s="109" t="s">
        <v>25</v>
      </c>
      <c r="BK472" s="311">
        <f>ROUND(I472*H472,2)</f>
        <v>0</v>
      </c>
      <c r="BL472" s="109" t="s">
        <v>299</v>
      </c>
      <c r="BM472" s="109" t="s">
        <v>1239</v>
      </c>
    </row>
    <row r="473" spans="2:65" s="316" customFormat="1">
      <c r="B473" s="315"/>
      <c r="D473" s="317" t="s">
        <v>161</v>
      </c>
      <c r="E473" s="318" t="s">
        <v>5</v>
      </c>
      <c r="F473" s="319" t="s">
        <v>1240</v>
      </c>
      <c r="H473" s="320">
        <v>28.364999999999998</v>
      </c>
      <c r="I473" s="10"/>
      <c r="L473" s="315"/>
      <c r="M473" s="321"/>
      <c r="N473" s="322"/>
      <c r="O473" s="322"/>
      <c r="P473" s="322"/>
      <c r="Q473" s="322"/>
      <c r="R473" s="322"/>
      <c r="S473" s="322"/>
      <c r="T473" s="323"/>
      <c r="AT473" s="324" t="s">
        <v>161</v>
      </c>
      <c r="AU473" s="324" t="s">
        <v>85</v>
      </c>
      <c r="AV473" s="316" t="s">
        <v>85</v>
      </c>
      <c r="AW473" s="316" t="s">
        <v>40</v>
      </c>
      <c r="AX473" s="316" t="s">
        <v>25</v>
      </c>
      <c r="AY473" s="324" t="s">
        <v>150</v>
      </c>
    </row>
    <row r="474" spans="2:65" s="137" customFormat="1" ht="22.5" customHeight="1">
      <c r="B474" s="130"/>
      <c r="C474" s="302" t="s">
        <v>1241</v>
      </c>
      <c r="D474" s="302" t="s">
        <v>152</v>
      </c>
      <c r="E474" s="303" t="s">
        <v>1242</v>
      </c>
      <c r="F474" s="93" t="s">
        <v>1243</v>
      </c>
      <c r="G474" s="304" t="s">
        <v>155</v>
      </c>
      <c r="H474" s="305">
        <v>28.364999999999998</v>
      </c>
      <c r="I474" s="8"/>
      <c r="J474" s="306">
        <f>ROUND(I474*H474,2)</f>
        <v>0</v>
      </c>
      <c r="K474" s="93" t="s">
        <v>156</v>
      </c>
      <c r="L474" s="130"/>
      <c r="M474" s="307" t="s">
        <v>5</v>
      </c>
      <c r="N474" s="308" t="s">
        <v>48</v>
      </c>
      <c r="O474" s="131"/>
      <c r="P474" s="309">
        <f>O474*H474</f>
        <v>0</v>
      </c>
      <c r="Q474" s="309">
        <v>2.0000000000000001E-4</v>
      </c>
      <c r="R474" s="309">
        <f>Q474*H474</f>
        <v>5.6730000000000001E-3</v>
      </c>
      <c r="S474" s="309">
        <v>0</v>
      </c>
      <c r="T474" s="310">
        <f>S474*H474</f>
        <v>0</v>
      </c>
      <c r="AR474" s="109" t="s">
        <v>299</v>
      </c>
      <c r="AT474" s="109" t="s">
        <v>152</v>
      </c>
      <c r="AU474" s="109" t="s">
        <v>85</v>
      </c>
      <c r="AY474" s="109" t="s">
        <v>150</v>
      </c>
      <c r="BE474" s="311">
        <f>IF(N474="základní",J474,0)</f>
        <v>0</v>
      </c>
      <c r="BF474" s="311">
        <f>IF(N474="snížená",J474,0)</f>
        <v>0</v>
      </c>
      <c r="BG474" s="311">
        <f>IF(N474="zákl. přenesená",J474,0)</f>
        <v>0</v>
      </c>
      <c r="BH474" s="311">
        <f>IF(N474="sníž. přenesená",J474,0)</f>
        <v>0</v>
      </c>
      <c r="BI474" s="311">
        <f>IF(N474="nulová",J474,0)</f>
        <v>0</v>
      </c>
      <c r="BJ474" s="109" t="s">
        <v>25</v>
      </c>
      <c r="BK474" s="311">
        <f>ROUND(I474*H474,2)</f>
        <v>0</v>
      </c>
      <c r="BL474" s="109" t="s">
        <v>299</v>
      </c>
      <c r="BM474" s="109" t="s">
        <v>1244</v>
      </c>
    </row>
    <row r="475" spans="2:65" s="316" customFormat="1">
      <c r="B475" s="315"/>
      <c r="D475" s="317" t="s">
        <v>161</v>
      </c>
      <c r="E475" s="318" t="s">
        <v>5</v>
      </c>
      <c r="F475" s="319" t="s">
        <v>1240</v>
      </c>
      <c r="H475" s="320">
        <v>28.364999999999998</v>
      </c>
      <c r="I475" s="10"/>
      <c r="L475" s="315"/>
      <c r="M475" s="321"/>
      <c r="N475" s="322"/>
      <c r="O475" s="322"/>
      <c r="P475" s="322"/>
      <c r="Q475" s="322"/>
      <c r="R475" s="322"/>
      <c r="S475" s="322"/>
      <c r="T475" s="323"/>
      <c r="AT475" s="324" t="s">
        <v>161</v>
      </c>
      <c r="AU475" s="324" t="s">
        <v>85</v>
      </c>
      <c r="AV475" s="316" t="s">
        <v>85</v>
      </c>
      <c r="AW475" s="316" t="s">
        <v>40</v>
      </c>
      <c r="AX475" s="316" t="s">
        <v>25</v>
      </c>
      <c r="AY475" s="324" t="s">
        <v>150</v>
      </c>
    </row>
    <row r="476" spans="2:65" s="137" customFormat="1" ht="31.5" customHeight="1">
      <c r="B476" s="130"/>
      <c r="C476" s="302" t="s">
        <v>1245</v>
      </c>
      <c r="D476" s="302" t="s">
        <v>152</v>
      </c>
      <c r="E476" s="303" t="s">
        <v>1246</v>
      </c>
      <c r="F476" s="93" t="s">
        <v>1247</v>
      </c>
      <c r="G476" s="304" t="s">
        <v>155</v>
      </c>
      <c r="H476" s="305">
        <v>28.364999999999998</v>
      </c>
      <c r="I476" s="8"/>
      <c r="J476" s="306">
        <f>ROUND(I476*H476,2)</f>
        <v>0</v>
      </c>
      <c r="K476" s="93" t="s">
        <v>156</v>
      </c>
      <c r="L476" s="130"/>
      <c r="M476" s="307" t="s">
        <v>5</v>
      </c>
      <c r="N476" s="308" t="s">
        <v>48</v>
      </c>
      <c r="O476" s="131"/>
      <c r="P476" s="309">
        <f>O476*H476</f>
        <v>0</v>
      </c>
      <c r="Q476" s="309">
        <v>2.9E-4</v>
      </c>
      <c r="R476" s="309">
        <f>Q476*H476</f>
        <v>8.2258499999999998E-3</v>
      </c>
      <c r="S476" s="309">
        <v>0</v>
      </c>
      <c r="T476" s="310">
        <f>S476*H476</f>
        <v>0</v>
      </c>
      <c r="AR476" s="109" t="s">
        <v>299</v>
      </c>
      <c r="AT476" s="109" t="s">
        <v>152</v>
      </c>
      <c r="AU476" s="109" t="s">
        <v>85</v>
      </c>
      <c r="AY476" s="109" t="s">
        <v>150</v>
      </c>
      <c r="BE476" s="311">
        <f>IF(N476="základní",J476,0)</f>
        <v>0</v>
      </c>
      <c r="BF476" s="311">
        <f>IF(N476="snížená",J476,0)</f>
        <v>0</v>
      </c>
      <c r="BG476" s="311">
        <f>IF(N476="zákl. přenesená",J476,0)</f>
        <v>0</v>
      </c>
      <c r="BH476" s="311">
        <f>IF(N476="sníž. přenesená",J476,0)</f>
        <v>0</v>
      </c>
      <c r="BI476" s="311">
        <f>IF(N476="nulová",J476,0)</f>
        <v>0</v>
      </c>
      <c r="BJ476" s="109" t="s">
        <v>25</v>
      </c>
      <c r="BK476" s="311">
        <f>ROUND(I476*H476,2)</f>
        <v>0</v>
      </c>
      <c r="BL476" s="109" t="s">
        <v>299</v>
      </c>
      <c r="BM476" s="109" t="s">
        <v>1248</v>
      </c>
    </row>
    <row r="477" spans="2:65" s="316" customFormat="1">
      <c r="B477" s="315"/>
      <c r="D477" s="312" t="s">
        <v>161</v>
      </c>
      <c r="E477" s="324" t="s">
        <v>5</v>
      </c>
      <c r="F477" s="325" t="s">
        <v>1240</v>
      </c>
      <c r="H477" s="326">
        <v>28.364999999999998</v>
      </c>
      <c r="I477" s="10"/>
      <c r="L477" s="315"/>
      <c r="M477" s="321"/>
      <c r="N477" s="322"/>
      <c r="O477" s="322"/>
      <c r="P477" s="322"/>
      <c r="Q477" s="322"/>
      <c r="R477" s="322"/>
      <c r="S477" s="322"/>
      <c r="T477" s="323"/>
      <c r="AT477" s="324" t="s">
        <v>161</v>
      </c>
      <c r="AU477" s="324" t="s">
        <v>85</v>
      </c>
      <c r="AV477" s="316" t="s">
        <v>85</v>
      </c>
      <c r="AW477" s="316" t="s">
        <v>40</v>
      </c>
      <c r="AX477" s="316" t="s">
        <v>25</v>
      </c>
      <c r="AY477" s="324" t="s">
        <v>150</v>
      </c>
    </row>
    <row r="478" spans="2:65" s="289" customFormat="1" ht="37.35" customHeight="1">
      <c r="B478" s="288"/>
      <c r="D478" s="290" t="s">
        <v>76</v>
      </c>
      <c r="E478" s="291" t="s">
        <v>337</v>
      </c>
      <c r="F478" s="291" t="s">
        <v>684</v>
      </c>
      <c r="I478" s="7"/>
      <c r="J478" s="292">
        <f>BK478</f>
        <v>0</v>
      </c>
      <c r="L478" s="288"/>
      <c r="M478" s="293"/>
      <c r="N478" s="294"/>
      <c r="O478" s="294"/>
      <c r="P478" s="295">
        <f>P479</f>
        <v>0</v>
      </c>
      <c r="Q478" s="294"/>
      <c r="R478" s="295">
        <f>R479</f>
        <v>0</v>
      </c>
      <c r="S478" s="294"/>
      <c r="T478" s="296">
        <f>T479</f>
        <v>0</v>
      </c>
      <c r="AR478" s="290" t="s">
        <v>166</v>
      </c>
      <c r="AT478" s="297" t="s">
        <v>76</v>
      </c>
      <c r="AU478" s="297" t="s">
        <v>77</v>
      </c>
      <c r="AY478" s="290" t="s">
        <v>150</v>
      </c>
      <c r="BK478" s="298">
        <f>BK479</f>
        <v>0</v>
      </c>
    </row>
    <row r="479" spans="2:65" s="289" customFormat="1" ht="19.95" customHeight="1">
      <c r="B479" s="288"/>
      <c r="D479" s="299" t="s">
        <v>76</v>
      </c>
      <c r="E479" s="300" t="s">
        <v>685</v>
      </c>
      <c r="F479" s="300" t="s">
        <v>686</v>
      </c>
      <c r="I479" s="7"/>
      <c r="J479" s="301">
        <f>BK479</f>
        <v>0</v>
      </c>
      <c r="L479" s="288"/>
      <c r="M479" s="293"/>
      <c r="N479" s="294"/>
      <c r="O479" s="294"/>
      <c r="P479" s="295">
        <f>SUM(P480:P481)</f>
        <v>0</v>
      </c>
      <c r="Q479" s="294"/>
      <c r="R479" s="295">
        <f>SUM(R480:R481)</f>
        <v>0</v>
      </c>
      <c r="S479" s="294"/>
      <c r="T479" s="296">
        <f>SUM(T480:T481)</f>
        <v>0</v>
      </c>
      <c r="AR479" s="290" t="s">
        <v>166</v>
      </c>
      <c r="AT479" s="297" t="s">
        <v>76</v>
      </c>
      <c r="AU479" s="297" t="s">
        <v>25</v>
      </c>
      <c r="AY479" s="290" t="s">
        <v>150</v>
      </c>
      <c r="BK479" s="298">
        <f>SUM(BK480:BK481)</f>
        <v>0</v>
      </c>
    </row>
    <row r="480" spans="2:65" s="137" customFormat="1" ht="108" customHeight="1">
      <c r="B480" s="130"/>
      <c r="C480" s="302" t="s">
        <v>1249</v>
      </c>
      <c r="D480" s="302" t="s">
        <v>152</v>
      </c>
      <c r="E480" s="303" t="s">
        <v>688</v>
      </c>
      <c r="F480" s="93" t="s">
        <v>1250</v>
      </c>
      <c r="G480" s="304" t="s">
        <v>1251</v>
      </c>
      <c r="H480" s="305">
        <v>1</v>
      </c>
      <c r="I480" s="8"/>
      <c r="J480" s="306">
        <f>ROUND(I480*H480,2)</f>
        <v>0</v>
      </c>
      <c r="K480" s="93" t="s">
        <v>5</v>
      </c>
      <c r="L480" s="130"/>
      <c r="M480" s="307" t="s">
        <v>5</v>
      </c>
      <c r="N480" s="308" t="s">
        <v>48</v>
      </c>
      <c r="O480" s="131"/>
      <c r="P480" s="309">
        <f>O480*H480</f>
        <v>0</v>
      </c>
      <c r="Q480" s="309">
        <v>0</v>
      </c>
      <c r="R480" s="309">
        <f>Q480*H480</f>
        <v>0</v>
      </c>
      <c r="S480" s="309">
        <v>0</v>
      </c>
      <c r="T480" s="310">
        <f>S480*H480</f>
        <v>0</v>
      </c>
      <c r="AR480" s="109" t="s">
        <v>157</v>
      </c>
      <c r="AT480" s="109" t="s">
        <v>152</v>
      </c>
      <c r="AU480" s="109" t="s">
        <v>85</v>
      </c>
      <c r="AY480" s="109" t="s">
        <v>150</v>
      </c>
      <c r="BE480" s="311">
        <f>IF(N480="základní",J480,0)</f>
        <v>0</v>
      </c>
      <c r="BF480" s="311">
        <f>IF(N480="snížená",J480,0)</f>
        <v>0</v>
      </c>
      <c r="BG480" s="311">
        <f>IF(N480="zákl. přenesená",J480,0)</f>
        <v>0</v>
      </c>
      <c r="BH480" s="311">
        <f>IF(N480="sníž. přenesená",J480,0)</f>
        <v>0</v>
      </c>
      <c r="BI480" s="311">
        <f>IF(N480="nulová",J480,0)</f>
        <v>0</v>
      </c>
      <c r="BJ480" s="109" t="s">
        <v>25</v>
      </c>
      <c r="BK480" s="311">
        <f>ROUND(I480*H480,2)</f>
        <v>0</v>
      </c>
      <c r="BL480" s="109" t="s">
        <v>157</v>
      </c>
      <c r="BM480" s="109" t="s">
        <v>1252</v>
      </c>
    </row>
    <row r="481" spans="2:47" s="137" customFormat="1" ht="132">
      <c r="B481" s="130"/>
      <c r="D481" s="312" t="s">
        <v>1253</v>
      </c>
      <c r="F481" s="313" t="s">
        <v>1254</v>
      </c>
      <c r="L481" s="130"/>
      <c r="M481" s="362"/>
      <c r="N481" s="350"/>
      <c r="O481" s="350"/>
      <c r="P481" s="350"/>
      <c r="Q481" s="350"/>
      <c r="R481" s="350"/>
      <c r="S481" s="350"/>
      <c r="T481" s="363"/>
      <c r="AT481" s="109" t="s">
        <v>1253</v>
      </c>
      <c r="AU481" s="109" t="s">
        <v>85</v>
      </c>
    </row>
    <row r="482" spans="2:47" s="137" customFormat="1" ht="6.9" customHeight="1">
      <c r="B482" s="156"/>
      <c r="C482" s="157"/>
      <c r="D482" s="157"/>
      <c r="E482" s="157"/>
      <c r="F482" s="157"/>
      <c r="G482" s="157"/>
      <c r="H482" s="157"/>
      <c r="I482" s="157"/>
      <c r="J482" s="157"/>
      <c r="K482" s="157"/>
      <c r="L482" s="130"/>
    </row>
  </sheetData>
  <sheetProtection password="C6B9" sheet="1" objects="1" scenarios="1" formatRows="0" selectLockedCells="1"/>
  <autoFilter ref="C102:K481"/>
  <mergeCells count="12">
    <mergeCell ref="G1:H1"/>
    <mergeCell ref="L2:V2"/>
    <mergeCell ref="E49:H49"/>
    <mergeCell ref="E51:H51"/>
    <mergeCell ref="E91:H91"/>
    <mergeCell ref="E93:H93"/>
    <mergeCell ref="E95:H95"/>
    <mergeCell ref="E7:H7"/>
    <mergeCell ref="E9:H9"/>
    <mergeCell ref="E11:H11"/>
    <mergeCell ref="E26:H26"/>
    <mergeCell ref="E47:H47"/>
  </mergeCells>
  <hyperlinks>
    <hyperlink ref="F1:G1" location="C2" display="1) Krycí list soupisu"/>
    <hyperlink ref="G1:H1" location="C58" display="2) Rekapitulace"/>
    <hyperlink ref="J1" location="C102"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280"/>
  <sheetViews>
    <sheetView showGridLines="0" topLeftCell="B1" workbookViewId="0">
      <pane ySplit="1" topLeftCell="A76" activePane="bottomLeft" state="frozen"/>
      <selection pane="bottomLeft" activeCell="I89" sqref="I89"/>
    </sheetView>
  </sheetViews>
  <sheetFormatPr defaultRowHeight="12"/>
  <cols>
    <col min="1" max="1" width="8.28515625" style="105" customWidth="1"/>
    <col min="2" max="2" width="1.7109375" style="105" customWidth="1"/>
    <col min="3" max="3" width="4.140625" style="105" customWidth="1"/>
    <col min="4" max="4" width="4.28515625" style="105" customWidth="1"/>
    <col min="5" max="5" width="17.140625" style="105" customWidth="1"/>
    <col min="6" max="6" width="75" style="105" customWidth="1"/>
    <col min="7" max="7" width="8.7109375" style="105" customWidth="1"/>
    <col min="8" max="8" width="11.140625" style="105" customWidth="1"/>
    <col min="9" max="9" width="12.7109375" style="105" customWidth="1"/>
    <col min="10" max="10" width="23.42578125" style="105" customWidth="1"/>
    <col min="11" max="11" width="15.42578125" style="105" customWidth="1"/>
    <col min="12" max="12" width="9.140625" style="105"/>
    <col min="13" max="18" width="9.28515625" style="105" hidden="1"/>
    <col min="19" max="19" width="8.140625" style="105" hidden="1" customWidth="1"/>
    <col min="20" max="20" width="29.7109375" style="105" hidden="1" customWidth="1"/>
    <col min="21" max="21" width="16.28515625" style="105" hidden="1" customWidth="1"/>
    <col min="22" max="22" width="12.28515625" style="105" customWidth="1"/>
    <col min="23" max="23" width="16.28515625" style="105" customWidth="1"/>
    <col min="24" max="24" width="12.28515625" style="105" customWidth="1"/>
    <col min="25" max="25" width="15" style="105" customWidth="1"/>
    <col min="26" max="26" width="11" style="105" customWidth="1"/>
    <col min="27" max="27" width="15" style="105" customWidth="1"/>
    <col min="28" max="28" width="16.28515625" style="105" customWidth="1"/>
    <col min="29" max="29" width="11" style="105" customWidth="1"/>
    <col min="30" max="30" width="15" style="105" customWidth="1"/>
    <col min="31" max="31" width="16.28515625" style="105" customWidth="1"/>
    <col min="32" max="43" width="9.140625" style="105"/>
    <col min="44" max="65" width="9.28515625" style="105" hidden="1"/>
    <col min="66" max="16384" width="9.140625" style="105"/>
  </cols>
  <sheetData>
    <row r="1" spans="1:70" ht="21.75" customHeight="1">
      <c r="A1" s="104"/>
      <c r="B1" s="3"/>
      <c r="C1" s="3"/>
      <c r="D1" s="4" t="s">
        <v>1</v>
      </c>
      <c r="E1" s="3"/>
      <c r="F1" s="232" t="s">
        <v>108</v>
      </c>
      <c r="G1" s="233" t="s">
        <v>109</v>
      </c>
      <c r="H1" s="233"/>
      <c r="I1" s="3"/>
      <c r="J1" s="232" t="s">
        <v>110</v>
      </c>
      <c r="K1" s="4" t="s">
        <v>111</v>
      </c>
      <c r="L1" s="232" t="s">
        <v>112</v>
      </c>
      <c r="M1" s="232"/>
      <c r="N1" s="232"/>
      <c r="O1" s="232"/>
      <c r="P1" s="232"/>
      <c r="Q1" s="232"/>
      <c r="R1" s="232"/>
      <c r="S1" s="232"/>
      <c r="T1" s="232"/>
      <c r="U1" s="103"/>
      <c r="V1" s="103"/>
      <c r="W1" s="104"/>
      <c r="X1" s="104"/>
      <c r="Y1" s="104"/>
      <c r="Z1" s="104"/>
      <c r="AA1" s="104"/>
      <c r="AB1" s="104"/>
      <c r="AC1" s="104"/>
      <c r="AD1" s="104"/>
      <c r="AE1" s="104"/>
      <c r="AF1" s="104"/>
      <c r="AG1" s="104"/>
      <c r="AH1" s="104"/>
      <c r="AI1" s="104"/>
      <c r="AJ1" s="104"/>
      <c r="AK1" s="104"/>
      <c r="AL1" s="104"/>
      <c r="AM1" s="104"/>
      <c r="AN1" s="104"/>
      <c r="AO1" s="104"/>
      <c r="AP1" s="104"/>
      <c r="AQ1" s="104"/>
      <c r="AR1" s="104"/>
      <c r="AS1" s="104"/>
      <c r="AT1" s="104"/>
      <c r="AU1" s="104"/>
      <c r="AV1" s="104"/>
      <c r="AW1" s="104"/>
      <c r="AX1" s="104"/>
      <c r="AY1" s="104"/>
      <c r="AZ1" s="104"/>
      <c r="BA1" s="104"/>
      <c r="BB1" s="104"/>
      <c r="BC1" s="104"/>
      <c r="BD1" s="104"/>
      <c r="BE1" s="104"/>
      <c r="BF1" s="104"/>
      <c r="BG1" s="104"/>
      <c r="BH1" s="104"/>
      <c r="BI1" s="104"/>
      <c r="BJ1" s="104"/>
      <c r="BK1" s="104"/>
      <c r="BL1" s="104"/>
      <c r="BM1" s="104"/>
      <c r="BN1" s="104"/>
      <c r="BO1" s="104"/>
      <c r="BP1" s="104"/>
      <c r="BQ1" s="104"/>
      <c r="BR1" s="104"/>
    </row>
    <row r="2" spans="1:70" ht="36.9" customHeight="1">
      <c r="L2" s="107" t="s">
        <v>8</v>
      </c>
      <c r="M2" s="108"/>
      <c r="N2" s="108"/>
      <c r="O2" s="108"/>
      <c r="P2" s="108"/>
      <c r="Q2" s="108"/>
      <c r="R2" s="108"/>
      <c r="S2" s="108"/>
      <c r="T2" s="108"/>
      <c r="U2" s="108"/>
      <c r="V2" s="108"/>
      <c r="AT2" s="109" t="s">
        <v>97</v>
      </c>
    </row>
    <row r="3" spans="1:70" ht="6.9" customHeight="1">
      <c r="B3" s="110"/>
      <c r="C3" s="111"/>
      <c r="D3" s="111"/>
      <c r="E3" s="111"/>
      <c r="F3" s="111"/>
      <c r="G3" s="111"/>
      <c r="H3" s="111"/>
      <c r="I3" s="111"/>
      <c r="J3" s="111"/>
      <c r="K3" s="112"/>
      <c r="AT3" s="109" t="s">
        <v>85</v>
      </c>
    </row>
    <row r="4" spans="1:70" ht="36.9" customHeight="1">
      <c r="B4" s="113"/>
      <c r="C4" s="114"/>
      <c r="D4" s="115" t="s">
        <v>113</v>
      </c>
      <c r="E4" s="114"/>
      <c r="F4" s="114"/>
      <c r="G4" s="114"/>
      <c r="H4" s="114"/>
      <c r="I4" s="114"/>
      <c r="J4" s="114"/>
      <c r="K4" s="116"/>
      <c r="M4" s="117" t="s">
        <v>13</v>
      </c>
      <c r="AT4" s="109" t="s">
        <v>6</v>
      </c>
    </row>
    <row r="5" spans="1:70" ht="6.9" customHeight="1">
      <c r="B5" s="113"/>
      <c r="C5" s="114"/>
      <c r="D5" s="114"/>
      <c r="E5" s="114"/>
      <c r="F5" s="114"/>
      <c r="G5" s="114"/>
      <c r="H5" s="114"/>
      <c r="I5" s="114"/>
      <c r="J5" s="114"/>
      <c r="K5" s="116"/>
    </row>
    <row r="6" spans="1:70" ht="13.2">
      <c r="B6" s="113"/>
      <c r="C6" s="114"/>
      <c r="D6" s="126" t="s">
        <v>19</v>
      </c>
      <c r="E6" s="114"/>
      <c r="F6" s="114"/>
      <c r="G6" s="114"/>
      <c r="H6" s="114"/>
      <c r="I6" s="114"/>
      <c r="J6" s="114"/>
      <c r="K6" s="116"/>
    </row>
    <row r="7" spans="1:70" ht="22.5" customHeight="1">
      <c r="B7" s="113"/>
      <c r="C7" s="114"/>
      <c r="D7" s="114"/>
      <c r="E7" s="234" t="str">
        <f>'Rekapitulace stavby'!K6</f>
        <v>Vodovod Hostkovice - Lipolec</v>
      </c>
      <c r="F7" s="235"/>
      <c r="G7" s="235"/>
      <c r="H7" s="235"/>
      <c r="I7" s="114"/>
      <c r="J7" s="114"/>
      <c r="K7" s="116"/>
    </row>
    <row r="8" spans="1:70" s="137" customFormat="1" ht="13.2">
      <c r="B8" s="130"/>
      <c r="C8" s="131"/>
      <c r="D8" s="126" t="s">
        <v>114</v>
      </c>
      <c r="E8" s="131"/>
      <c r="F8" s="131"/>
      <c r="G8" s="131"/>
      <c r="H8" s="131"/>
      <c r="I8" s="131"/>
      <c r="J8" s="131"/>
      <c r="K8" s="136"/>
    </row>
    <row r="9" spans="1:70" s="137" customFormat="1" ht="36.9" customHeight="1">
      <c r="B9" s="130"/>
      <c r="C9" s="131"/>
      <c r="D9" s="131"/>
      <c r="E9" s="237" t="s">
        <v>1255</v>
      </c>
      <c r="F9" s="236"/>
      <c r="G9" s="236"/>
      <c r="H9" s="236"/>
      <c r="I9" s="131"/>
      <c r="J9" s="131"/>
      <c r="K9" s="136"/>
    </row>
    <row r="10" spans="1:70" s="137" customFormat="1">
      <c r="B10" s="130"/>
      <c r="C10" s="131"/>
      <c r="D10" s="131"/>
      <c r="E10" s="131"/>
      <c r="F10" s="131"/>
      <c r="G10" s="131"/>
      <c r="H10" s="131"/>
      <c r="I10" s="131"/>
      <c r="J10" s="131"/>
      <c r="K10" s="136"/>
    </row>
    <row r="11" spans="1:70" s="137" customFormat="1" ht="14.4" customHeight="1">
      <c r="B11" s="130"/>
      <c r="C11" s="131"/>
      <c r="D11" s="126" t="s">
        <v>22</v>
      </c>
      <c r="E11" s="131"/>
      <c r="F11" s="127" t="s">
        <v>23</v>
      </c>
      <c r="G11" s="131"/>
      <c r="H11" s="131"/>
      <c r="I11" s="126" t="s">
        <v>24</v>
      </c>
      <c r="J11" s="127" t="s">
        <v>5</v>
      </c>
      <c r="K11" s="136"/>
    </row>
    <row r="12" spans="1:70" s="137" customFormat="1" ht="14.4" customHeight="1">
      <c r="B12" s="130"/>
      <c r="C12" s="131"/>
      <c r="D12" s="126" t="s">
        <v>26</v>
      </c>
      <c r="E12" s="131"/>
      <c r="F12" s="127" t="s">
        <v>27</v>
      </c>
      <c r="G12" s="131"/>
      <c r="H12" s="131"/>
      <c r="I12" s="126" t="s">
        <v>28</v>
      </c>
      <c r="J12" s="238" t="str">
        <f>'Rekapitulace stavby'!AN8</f>
        <v>Vyplň údaj v rekapitulaci</v>
      </c>
      <c r="K12" s="136"/>
    </row>
    <row r="13" spans="1:70" s="137" customFormat="1" ht="10.95" customHeight="1">
      <c r="B13" s="130"/>
      <c r="C13" s="131"/>
      <c r="D13" s="131"/>
      <c r="E13" s="131"/>
      <c r="F13" s="131"/>
      <c r="G13" s="131"/>
      <c r="H13" s="131"/>
      <c r="I13" s="131"/>
      <c r="J13" s="131"/>
      <c r="K13" s="136"/>
    </row>
    <row r="14" spans="1:70" s="137" customFormat="1" ht="14.4" customHeight="1">
      <c r="B14" s="130"/>
      <c r="C14" s="131"/>
      <c r="D14" s="126" t="s">
        <v>31</v>
      </c>
      <c r="E14" s="131"/>
      <c r="F14" s="131"/>
      <c r="G14" s="131"/>
      <c r="H14" s="131"/>
      <c r="I14" s="126" t="s">
        <v>32</v>
      </c>
      <c r="J14" s="127" t="str">
        <f>IF('Rekapitulace stavby'!AN10="","",'Rekapitulace stavby'!AN10)</f>
        <v/>
      </c>
      <c r="K14" s="136"/>
    </row>
    <row r="15" spans="1:70" s="137" customFormat="1" ht="18" customHeight="1">
      <c r="B15" s="130"/>
      <c r="C15" s="131"/>
      <c r="D15" s="131"/>
      <c r="E15" s="127" t="str">
        <f>IF('Rekapitulace stavby'!E11="","",'Rekapitulace stavby'!E11)</f>
        <v xml:space="preserve"> </v>
      </c>
      <c r="F15" s="131"/>
      <c r="G15" s="131"/>
      <c r="H15" s="131"/>
      <c r="I15" s="126" t="s">
        <v>34</v>
      </c>
      <c r="J15" s="127" t="str">
        <f>IF('Rekapitulace stavby'!AN11="","",'Rekapitulace stavby'!AN11)</f>
        <v/>
      </c>
      <c r="K15" s="136"/>
    </row>
    <row r="16" spans="1:70" s="137" customFormat="1" ht="6.9" customHeight="1">
      <c r="B16" s="130"/>
      <c r="C16" s="131"/>
      <c r="D16" s="131"/>
      <c r="E16" s="131"/>
      <c r="F16" s="131"/>
      <c r="G16" s="131"/>
      <c r="H16" s="131"/>
      <c r="I16" s="131"/>
      <c r="J16" s="131"/>
      <c r="K16" s="136"/>
    </row>
    <row r="17" spans="2:11" s="137" customFormat="1" ht="14.4" customHeight="1">
      <c r="B17" s="130"/>
      <c r="C17" s="131"/>
      <c r="D17" s="126" t="s">
        <v>35</v>
      </c>
      <c r="E17" s="131"/>
      <c r="F17" s="131"/>
      <c r="G17" s="131"/>
      <c r="H17" s="131"/>
      <c r="I17" s="126" t="s">
        <v>32</v>
      </c>
      <c r="J17" s="127" t="str">
        <f>IF('Rekapitulace stavby'!AN13="Vyplň údaj","",IF('Rekapitulace stavby'!AN13="","",'Rekapitulace stavby'!AN13))</f>
        <v/>
      </c>
      <c r="K17" s="136"/>
    </row>
    <row r="18" spans="2:11" s="137" customFormat="1" ht="18" customHeight="1">
      <c r="B18" s="130"/>
      <c r="C18" s="131"/>
      <c r="D18" s="131"/>
      <c r="E18" s="127" t="str">
        <f>IF('Rekapitulace stavby'!E14="Vyplň údaj","",IF('Rekapitulace stavby'!E14="","",'Rekapitulace stavby'!E14))</f>
        <v/>
      </c>
      <c r="F18" s="131"/>
      <c r="G18" s="131"/>
      <c r="H18" s="131"/>
      <c r="I18" s="126" t="s">
        <v>34</v>
      </c>
      <c r="J18" s="127" t="str">
        <f>IF('Rekapitulace stavby'!AN14="Vyplň údaj","",IF('Rekapitulace stavby'!AN14="","",'Rekapitulace stavby'!AN14))</f>
        <v/>
      </c>
      <c r="K18" s="136"/>
    </row>
    <row r="19" spans="2:11" s="137" customFormat="1" ht="6.9" customHeight="1">
      <c r="B19" s="130"/>
      <c r="C19" s="131"/>
      <c r="D19" s="131"/>
      <c r="E19" s="131"/>
      <c r="F19" s="131"/>
      <c r="G19" s="131"/>
      <c r="H19" s="131"/>
      <c r="I19" s="131"/>
      <c r="J19" s="131"/>
      <c r="K19" s="136"/>
    </row>
    <row r="20" spans="2:11" s="137" customFormat="1" ht="14.4" customHeight="1">
      <c r="B20" s="130"/>
      <c r="C20" s="131"/>
      <c r="D20" s="126" t="s">
        <v>37</v>
      </c>
      <c r="E20" s="131"/>
      <c r="F20" s="131"/>
      <c r="G20" s="131"/>
      <c r="H20" s="131"/>
      <c r="I20" s="126" t="s">
        <v>32</v>
      </c>
      <c r="J20" s="127" t="s">
        <v>38</v>
      </c>
      <c r="K20" s="136"/>
    </row>
    <row r="21" spans="2:11" s="137" customFormat="1" ht="18" customHeight="1">
      <c r="B21" s="130"/>
      <c r="C21" s="131"/>
      <c r="D21" s="131"/>
      <c r="E21" s="127" t="s">
        <v>39</v>
      </c>
      <c r="F21" s="131"/>
      <c r="G21" s="131"/>
      <c r="H21" s="131"/>
      <c r="I21" s="126" t="s">
        <v>34</v>
      </c>
      <c r="J21" s="127" t="s">
        <v>5</v>
      </c>
      <c r="K21" s="136"/>
    </row>
    <row r="22" spans="2:11" s="137" customFormat="1" ht="6.9" customHeight="1">
      <c r="B22" s="130"/>
      <c r="C22" s="131"/>
      <c r="D22" s="131"/>
      <c r="E22" s="131"/>
      <c r="F22" s="131"/>
      <c r="G22" s="131"/>
      <c r="H22" s="131"/>
      <c r="I22" s="131"/>
      <c r="J22" s="131"/>
      <c r="K22" s="136"/>
    </row>
    <row r="23" spans="2:11" s="137" customFormat="1" ht="14.4" customHeight="1">
      <c r="B23" s="130"/>
      <c r="C23" s="131"/>
      <c r="D23" s="126" t="s">
        <v>41</v>
      </c>
      <c r="E23" s="131"/>
      <c r="F23" s="131"/>
      <c r="G23" s="131"/>
      <c r="H23" s="131"/>
      <c r="I23" s="131"/>
      <c r="J23" s="131"/>
      <c r="K23" s="136"/>
    </row>
    <row r="24" spans="2:11" s="242" customFormat="1" ht="63" customHeight="1">
      <c r="B24" s="239"/>
      <c r="C24" s="240"/>
      <c r="D24" s="240"/>
      <c r="E24" s="128" t="s">
        <v>42</v>
      </c>
      <c r="F24" s="128"/>
      <c r="G24" s="128"/>
      <c r="H24" s="128"/>
      <c r="I24" s="240"/>
      <c r="J24" s="240"/>
      <c r="K24" s="241"/>
    </row>
    <row r="25" spans="2:11" s="137" customFormat="1" ht="6.9" customHeight="1">
      <c r="B25" s="130"/>
      <c r="C25" s="131"/>
      <c r="D25" s="131"/>
      <c r="E25" s="131"/>
      <c r="F25" s="131"/>
      <c r="G25" s="131"/>
      <c r="H25" s="131"/>
      <c r="I25" s="131"/>
      <c r="J25" s="131"/>
      <c r="K25" s="136"/>
    </row>
    <row r="26" spans="2:11" s="137" customFormat="1" ht="6.9" customHeight="1">
      <c r="B26" s="130"/>
      <c r="C26" s="131"/>
      <c r="D26" s="175"/>
      <c r="E26" s="175"/>
      <c r="F26" s="175"/>
      <c r="G26" s="175"/>
      <c r="H26" s="175"/>
      <c r="I26" s="175"/>
      <c r="J26" s="175"/>
      <c r="K26" s="243"/>
    </row>
    <row r="27" spans="2:11" s="137" customFormat="1" ht="25.35" customHeight="1">
      <c r="B27" s="130"/>
      <c r="C27" s="131"/>
      <c r="D27" s="244" t="s">
        <v>43</v>
      </c>
      <c r="E27" s="131"/>
      <c r="F27" s="131"/>
      <c r="G27" s="131"/>
      <c r="H27" s="131"/>
      <c r="I27" s="131"/>
      <c r="J27" s="245">
        <f>ROUND(J86,2)</f>
        <v>0</v>
      </c>
      <c r="K27" s="136"/>
    </row>
    <row r="28" spans="2:11" s="137" customFormat="1" ht="6.9" customHeight="1">
      <c r="B28" s="130"/>
      <c r="C28" s="131"/>
      <c r="D28" s="175"/>
      <c r="E28" s="175"/>
      <c r="F28" s="175"/>
      <c r="G28" s="175"/>
      <c r="H28" s="175"/>
      <c r="I28" s="175"/>
      <c r="J28" s="175"/>
      <c r="K28" s="243"/>
    </row>
    <row r="29" spans="2:11" s="137" customFormat="1" ht="14.4" customHeight="1">
      <c r="B29" s="130"/>
      <c r="C29" s="131"/>
      <c r="D29" s="131"/>
      <c r="E29" s="131"/>
      <c r="F29" s="246" t="s">
        <v>45</v>
      </c>
      <c r="G29" s="131"/>
      <c r="H29" s="131"/>
      <c r="I29" s="246" t="s">
        <v>44</v>
      </c>
      <c r="J29" s="246" t="s">
        <v>46</v>
      </c>
      <c r="K29" s="136"/>
    </row>
    <row r="30" spans="2:11" s="137" customFormat="1" ht="14.4" customHeight="1">
      <c r="B30" s="130"/>
      <c r="C30" s="131"/>
      <c r="D30" s="141" t="s">
        <v>47</v>
      </c>
      <c r="E30" s="141" t="s">
        <v>48</v>
      </c>
      <c r="F30" s="247">
        <f>ROUND(SUM(BE86:BE279), 2)</f>
        <v>0</v>
      </c>
      <c r="G30" s="131"/>
      <c r="H30" s="131"/>
      <c r="I30" s="248">
        <v>0.21</v>
      </c>
      <c r="J30" s="247">
        <f>ROUND(ROUND((SUM(BE86:BE279)), 2)*I30, 2)</f>
        <v>0</v>
      </c>
      <c r="K30" s="136"/>
    </row>
    <row r="31" spans="2:11" s="137" customFormat="1" ht="14.4" customHeight="1">
      <c r="B31" s="130"/>
      <c r="C31" s="131"/>
      <c r="D31" s="131"/>
      <c r="E31" s="141" t="s">
        <v>49</v>
      </c>
      <c r="F31" s="247">
        <f>ROUND(SUM(BF86:BF279), 2)</f>
        <v>0</v>
      </c>
      <c r="G31" s="131"/>
      <c r="H31" s="131"/>
      <c r="I31" s="248">
        <v>0.15</v>
      </c>
      <c r="J31" s="247">
        <f>ROUND(ROUND((SUM(BF86:BF279)), 2)*I31, 2)</f>
        <v>0</v>
      </c>
      <c r="K31" s="136"/>
    </row>
    <row r="32" spans="2:11" s="137" customFormat="1" ht="14.4" hidden="1" customHeight="1">
      <c r="B32" s="130"/>
      <c r="C32" s="131"/>
      <c r="D32" s="131"/>
      <c r="E32" s="141" t="s">
        <v>50</v>
      </c>
      <c r="F32" s="247">
        <f>ROUND(SUM(BG86:BG279), 2)</f>
        <v>0</v>
      </c>
      <c r="G32" s="131"/>
      <c r="H32" s="131"/>
      <c r="I32" s="248">
        <v>0.21</v>
      </c>
      <c r="J32" s="247">
        <v>0</v>
      </c>
      <c r="K32" s="136"/>
    </row>
    <row r="33" spans="2:11" s="137" customFormat="1" ht="14.4" hidden="1" customHeight="1">
      <c r="B33" s="130"/>
      <c r="C33" s="131"/>
      <c r="D33" s="131"/>
      <c r="E33" s="141" t="s">
        <v>51</v>
      </c>
      <c r="F33" s="247">
        <f>ROUND(SUM(BH86:BH279), 2)</f>
        <v>0</v>
      </c>
      <c r="G33" s="131"/>
      <c r="H33" s="131"/>
      <c r="I33" s="248">
        <v>0.15</v>
      </c>
      <c r="J33" s="247">
        <v>0</v>
      </c>
      <c r="K33" s="136"/>
    </row>
    <row r="34" spans="2:11" s="137" customFormat="1" ht="14.4" hidden="1" customHeight="1">
      <c r="B34" s="130"/>
      <c r="C34" s="131"/>
      <c r="D34" s="131"/>
      <c r="E34" s="141" t="s">
        <v>52</v>
      </c>
      <c r="F34" s="247">
        <f>ROUND(SUM(BI86:BI279), 2)</f>
        <v>0</v>
      </c>
      <c r="G34" s="131"/>
      <c r="H34" s="131"/>
      <c r="I34" s="248">
        <v>0</v>
      </c>
      <c r="J34" s="247">
        <v>0</v>
      </c>
      <c r="K34" s="136"/>
    </row>
    <row r="35" spans="2:11" s="137" customFormat="1" ht="6.9" customHeight="1">
      <c r="B35" s="130"/>
      <c r="C35" s="131"/>
      <c r="D35" s="131"/>
      <c r="E35" s="131"/>
      <c r="F35" s="131"/>
      <c r="G35" s="131"/>
      <c r="H35" s="131"/>
      <c r="I35" s="131"/>
      <c r="J35" s="131"/>
      <c r="K35" s="136"/>
    </row>
    <row r="36" spans="2:11" s="137" customFormat="1" ht="25.35" customHeight="1">
      <c r="B36" s="130"/>
      <c r="C36" s="249"/>
      <c r="D36" s="250" t="s">
        <v>53</v>
      </c>
      <c r="E36" s="182"/>
      <c r="F36" s="182"/>
      <c r="G36" s="251" t="s">
        <v>54</v>
      </c>
      <c r="H36" s="252" t="s">
        <v>55</v>
      </c>
      <c r="I36" s="182"/>
      <c r="J36" s="253">
        <f>SUM(J27:J34)</f>
        <v>0</v>
      </c>
      <c r="K36" s="254"/>
    </row>
    <row r="37" spans="2:11" s="137" customFormat="1" ht="14.4" customHeight="1">
      <c r="B37" s="156"/>
      <c r="C37" s="157"/>
      <c r="D37" s="157"/>
      <c r="E37" s="157"/>
      <c r="F37" s="157"/>
      <c r="G37" s="157"/>
      <c r="H37" s="157"/>
      <c r="I37" s="157"/>
      <c r="J37" s="157"/>
      <c r="K37" s="158"/>
    </row>
    <row r="41" spans="2:11" s="137" customFormat="1" ht="6.9" customHeight="1">
      <c r="B41" s="159"/>
      <c r="C41" s="160"/>
      <c r="D41" s="160"/>
      <c r="E41" s="160"/>
      <c r="F41" s="160"/>
      <c r="G41" s="160"/>
      <c r="H41" s="160"/>
      <c r="I41" s="160"/>
      <c r="J41" s="160"/>
      <c r="K41" s="255"/>
    </row>
    <row r="42" spans="2:11" s="137" customFormat="1" ht="36.9" customHeight="1">
      <c r="B42" s="130"/>
      <c r="C42" s="115" t="s">
        <v>118</v>
      </c>
      <c r="D42" s="131"/>
      <c r="E42" s="131"/>
      <c r="F42" s="131"/>
      <c r="G42" s="131"/>
      <c r="H42" s="131"/>
      <c r="I42" s="131"/>
      <c r="J42" s="131"/>
      <c r="K42" s="136"/>
    </row>
    <row r="43" spans="2:11" s="137" customFormat="1" ht="6.9" customHeight="1">
      <c r="B43" s="130"/>
      <c r="C43" s="131"/>
      <c r="D43" s="131"/>
      <c r="E43" s="131"/>
      <c r="F43" s="131"/>
      <c r="G43" s="131"/>
      <c r="H43" s="131"/>
      <c r="I43" s="131"/>
      <c r="J43" s="131"/>
      <c r="K43" s="136"/>
    </row>
    <row r="44" spans="2:11" s="137" customFormat="1" ht="14.4" customHeight="1">
      <c r="B44" s="130"/>
      <c r="C44" s="126" t="s">
        <v>19</v>
      </c>
      <c r="D44" s="131"/>
      <c r="E44" s="131"/>
      <c r="F44" s="131"/>
      <c r="G44" s="131"/>
      <c r="H44" s="131"/>
      <c r="I44" s="131"/>
      <c r="J44" s="131"/>
      <c r="K44" s="136"/>
    </row>
    <row r="45" spans="2:11" s="137" customFormat="1" ht="22.5" customHeight="1">
      <c r="B45" s="130"/>
      <c r="C45" s="131"/>
      <c r="D45" s="131"/>
      <c r="E45" s="234" t="str">
        <f>E7</f>
        <v>Vodovod Hostkovice - Lipolec</v>
      </c>
      <c r="F45" s="235"/>
      <c r="G45" s="235"/>
      <c r="H45" s="235"/>
      <c r="I45" s="131"/>
      <c r="J45" s="131"/>
      <c r="K45" s="136"/>
    </row>
    <row r="46" spans="2:11" s="137" customFormat="1" ht="14.4" customHeight="1">
      <c r="B46" s="130"/>
      <c r="C46" s="126" t="s">
        <v>114</v>
      </c>
      <c r="D46" s="131"/>
      <c r="E46" s="131"/>
      <c r="F46" s="131"/>
      <c r="G46" s="131"/>
      <c r="H46" s="131"/>
      <c r="I46" s="131"/>
      <c r="J46" s="131"/>
      <c r="K46" s="136"/>
    </row>
    <row r="47" spans="2:11" s="137" customFormat="1" ht="23.25" customHeight="1">
      <c r="B47" s="130"/>
      <c r="C47" s="131"/>
      <c r="D47" s="131"/>
      <c r="E47" s="237" t="str">
        <f>E9</f>
        <v>SO 02 - Věžový vodojem</v>
      </c>
      <c r="F47" s="236"/>
      <c r="G47" s="236"/>
      <c r="H47" s="236"/>
      <c r="I47" s="131"/>
      <c r="J47" s="131"/>
      <c r="K47" s="136"/>
    </row>
    <row r="48" spans="2:11" s="137" customFormat="1" ht="6.9" customHeight="1">
      <c r="B48" s="130"/>
      <c r="C48" s="131"/>
      <c r="D48" s="131"/>
      <c r="E48" s="131"/>
      <c r="F48" s="131"/>
      <c r="G48" s="131"/>
      <c r="H48" s="131"/>
      <c r="I48" s="131"/>
      <c r="J48" s="131"/>
      <c r="K48" s="136"/>
    </row>
    <row r="49" spans="2:47" s="137" customFormat="1" ht="18" customHeight="1">
      <c r="B49" s="130"/>
      <c r="C49" s="126" t="s">
        <v>26</v>
      </c>
      <c r="D49" s="131"/>
      <c r="E49" s="131"/>
      <c r="F49" s="127" t="str">
        <f>F12</f>
        <v>Hostkovice, Lipolec</v>
      </c>
      <c r="G49" s="131"/>
      <c r="H49" s="131"/>
      <c r="I49" s="126" t="s">
        <v>28</v>
      </c>
      <c r="J49" s="238" t="str">
        <f>IF(J12="","",J12)</f>
        <v>Vyplň údaj v rekapitulaci</v>
      </c>
      <c r="K49" s="136"/>
    </row>
    <row r="50" spans="2:47" s="137" customFormat="1" ht="6.9" customHeight="1">
      <c r="B50" s="130"/>
      <c r="C50" s="131"/>
      <c r="D50" s="131"/>
      <c r="E50" s="131"/>
      <c r="F50" s="131"/>
      <c r="G50" s="131"/>
      <c r="H50" s="131"/>
      <c r="I50" s="131"/>
      <c r="J50" s="131"/>
      <c r="K50" s="136"/>
    </row>
    <row r="51" spans="2:47" s="137" customFormat="1" ht="13.2">
      <c r="B51" s="130"/>
      <c r="C51" s="126" t="s">
        <v>31</v>
      </c>
      <c r="D51" s="131"/>
      <c r="E51" s="131"/>
      <c r="F51" s="127" t="str">
        <f>E15</f>
        <v xml:space="preserve"> </v>
      </c>
      <c r="G51" s="131"/>
      <c r="H51" s="131"/>
      <c r="I51" s="126" t="s">
        <v>37</v>
      </c>
      <c r="J51" s="127" t="str">
        <f>E21</f>
        <v>Ing. Zděněk Hejtman</v>
      </c>
      <c r="K51" s="136"/>
    </row>
    <row r="52" spans="2:47" s="137" customFormat="1" ht="14.4" customHeight="1">
      <c r="B52" s="130"/>
      <c r="C52" s="126" t="s">
        <v>35</v>
      </c>
      <c r="D52" s="131"/>
      <c r="E52" s="131"/>
      <c r="F52" s="127" t="str">
        <f>IF(E18="","",E18)</f>
        <v/>
      </c>
      <c r="G52" s="131"/>
      <c r="H52" s="131"/>
      <c r="I52" s="131"/>
      <c r="J52" s="131"/>
      <c r="K52" s="136"/>
    </row>
    <row r="53" spans="2:47" s="137" customFormat="1" ht="10.35" customHeight="1">
      <c r="B53" s="130"/>
      <c r="C53" s="131"/>
      <c r="D53" s="131"/>
      <c r="E53" s="131"/>
      <c r="F53" s="131"/>
      <c r="G53" s="131"/>
      <c r="H53" s="131"/>
      <c r="I53" s="131"/>
      <c r="J53" s="131"/>
      <c r="K53" s="136"/>
    </row>
    <row r="54" spans="2:47" s="137" customFormat="1" ht="29.25" customHeight="1">
      <c r="B54" s="130"/>
      <c r="C54" s="256" t="s">
        <v>119</v>
      </c>
      <c r="D54" s="249"/>
      <c r="E54" s="249"/>
      <c r="F54" s="249"/>
      <c r="G54" s="249"/>
      <c r="H54" s="249"/>
      <c r="I54" s="249"/>
      <c r="J54" s="257" t="s">
        <v>120</v>
      </c>
      <c r="K54" s="258"/>
    </row>
    <row r="55" spans="2:47" s="137" customFormat="1" ht="10.35" customHeight="1">
      <c r="B55" s="130"/>
      <c r="C55" s="131"/>
      <c r="D55" s="131"/>
      <c r="E55" s="131"/>
      <c r="F55" s="131"/>
      <c r="G55" s="131"/>
      <c r="H55" s="131"/>
      <c r="I55" s="131"/>
      <c r="J55" s="131"/>
      <c r="K55" s="136"/>
    </row>
    <row r="56" spans="2:47" s="137" customFormat="1" ht="29.25" customHeight="1">
      <c r="B56" s="130"/>
      <c r="C56" s="259" t="s">
        <v>121</v>
      </c>
      <c r="D56" s="131"/>
      <c r="E56" s="131"/>
      <c r="F56" s="131"/>
      <c r="G56" s="131"/>
      <c r="H56" s="131"/>
      <c r="I56" s="131"/>
      <c r="J56" s="245">
        <f>J86</f>
        <v>0</v>
      </c>
      <c r="K56" s="136"/>
      <c r="AU56" s="109" t="s">
        <v>122</v>
      </c>
    </row>
    <row r="57" spans="2:47" s="266" customFormat="1" ht="24.9" customHeight="1">
      <c r="B57" s="260"/>
      <c r="C57" s="261"/>
      <c r="D57" s="262" t="s">
        <v>123</v>
      </c>
      <c r="E57" s="263"/>
      <c r="F57" s="263"/>
      <c r="G57" s="263"/>
      <c r="H57" s="263"/>
      <c r="I57" s="263"/>
      <c r="J57" s="264">
        <f>J87</f>
        <v>0</v>
      </c>
      <c r="K57" s="265"/>
    </row>
    <row r="58" spans="2:47" s="216" customFormat="1" ht="19.95" customHeight="1">
      <c r="B58" s="267"/>
      <c r="C58" s="268"/>
      <c r="D58" s="269" t="s">
        <v>124</v>
      </c>
      <c r="E58" s="270"/>
      <c r="F58" s="270"/>
      <c r="G58" s="270"/>
      <c r="H58" s="270"/>
      <c r="I58" s="270"/>
      <c r="J58" s="271">
        <f>J88</f>
        <v>0</v>
      </c>
      <c r="K58" s="272"/>
    </row>
    <row r="59" spans="2:47" s="216" customFormat="1" ht="19.95" customHeight="1">
      <c r="B59" s="267"/>
      <c r="C59" s="268"/>
      <c r="D59" s="269" t="s">
        <v>125</v>
      </c>
      <c r="E59" s="270"/>
      <c r="F59" s="270"/>
      <c r="G59" s="270"/>
      <c r="H59" s="270"/>
      <c r="I59" s="270"/>
      <c r="J59" s="271">
        <f>J183</f>
        <v>0</v>
      </c>
      <c r="K59" s="272"/>
    </row>
    <row r="60" spans="2:47" s="216" customFormat="1" ht="19.95" customHeight="1">
      <c r="B60" s="267"/>
      <c r="C60" s="268"/>
      <c r="D60" s="269" t="s">
        <v>691</v>
      </c>
      <c r="E60" s="270"/>
      <c r="F60" s="270"/>
      <c r="G60" s="270"/>
      <c r="H60" s="270"/>
      <c r="I60" s="270"/>
      <c r="J60" s="271">
        <f>J218</f>
        <v>0</v>
      </c>
      <c r="K60" s="272"/>
    </row>
    <row r="61" spans="2:47" s="216" customFormat="1" ht="19.95" customHeight="1">
      <c r="B61" s="267"/>
      <c r="C61" s="268"/>
      <c r="D61" s="269" t="s">
        <v>128</v>
      </c>
      <c r="E61" s="270"/>
      <c r="F61" s="270"/>
      <c r="G61" s="270"/>
      <c r="H61" s="270"/>
      <c r="I61" s="270"/>
      <c r="J61" s="271">
        <f>J245</f>
        <v>0</v>
      </c>
      <c r="K61" s="272"/>
    </row>
    <row r="62" spans="2:47" s="216" customFormat="1" ht="19.95" customHeight="1">
      <c r="B62" s="267"/>
      <c r="C62" s="268"/>
      <c r="D62" s="269" t="s">
        <v>129</v>
      </c>
      <c r="E62" s="270"/>
      <c r="F62" s="270"/>
      <c r="G62" s="270"/>
      <c r="H62" s="270"/>
      <c r="I62" s="270"/>
      <c r="J62" s="271">
        <f>J250</f>
        <v>0</v>
      </c>
      <c r="K62" s="272"/>
    </row>
    <row r="63" spans="2:47" s="216" customFormat="1" ht="19.95" customHeight="1">
      <c r="B63" s="267"/>
      <c r="C63" s="268"/>
      <c r="D63" s="269" t="s">
        <v>130</v>
      </c>
      <c r="E63" s="270"/>
      <c r="F63" s="270"/>
      <c r="G63" s="270"/>
      <c r="H63" s="270"/>
      <c r="I63" s="270"/>
      <c r="J63" s="271">
        <f>J263</f>
        <v>0</v>
      </c>
      <c r="K63" s="272"/>
    </row>
    <row r="64" spans="2:47" s="216" customFormat="1" ht="19.95" customHeight="1">
      <c r="B64" s="267"/>
      <c r="C64" s="268"/>
      <c r="D64" s="269" t="s">
        <v>131</v>
      </c>
      <c r="E64" s="270"/>
      <c r="F64" s="270"/>
      <c r="G64" s="270"/>
      <c r="H64" s="270"/>
      <c r="I64" s="270"/>
      <c r="J64" s="271">
        <f>J273</f>
        <v>0</v>
      </c>
      <c r="K64" s="272"/>
    </row>
    <row r="65" spans="2:12" s="266" customFormat="1" ht="24.9" customHeight="1">
      <c r="B65" s="260"/>
      <c r="C65" s="261"/>
      <c r="D65" s="262" t="s">
        <v>132</v>
      </c>
      <c r="E65" s="263"/>
      <c r="F65" s="263"/>
      <c r="G65" s="263"/>
      <c r="H65" s="263"/>
      <c r="I65" s="263"/>
      <c r="J65" s="264">
        <f>J276</f>
        <v>0</v>
      </c>
      <c r="K65" s="265"/>
    </row>
    <row r="66" spans="2:12" s="216" customFormat="1" ht="19.95" customHeight="1">
      <c r="B66" s="267"/>
      <c r="C66" s="268"/>
      <c r="D66" s="269" t="s">
        <v>133</v>
      </c>
      <c r="E66" s="270"/>
      <c r="F66" s="270"/>
      <c r="G66" s="270"/>
      <c r="H66" s="270"/>
      <c r="I66" s="270"/>
      <c r="J66" s="271">
        <f>J277</f>
        <v>0</v>
      </c>
      <c r="K66" s="272"/>
    </row>
    <row r="67" spans="2:12" s="137" customFormat="1" ht="21.75" customHeight="1">
      <c r="B67" s="130"/>
      <c r="C67" s="131"/>
      <c r="D67" s="131"/>
      <c r="E67" s="131"/>
      <c r="F67" s="131"/>
      <c r="G67" s="131"/>
      <c r="H67" s="131"/>
      <c r="I67" s="131"/>
      <c r="J67" s="131"/>
      <c r="K67" s="136"/>
    </row>
    <row r="68" spans="2:12" s="137" customFormat="1" ht="6.9" customHeight="1">
      <c r="B68" s="156"/>
      <c r="C68" s="157"/>
      <c r="D68" s="157"/>
      <c r="E68" s="157"/>
      <c r="F68" s="157"/>
      <c r="G68" s="157"/>
      <c r="H68" s="157"/>
      <c r="I68" s="157"/>
      <c r="J68" s="157"/>
      <c r="K68" s="158"/>
    </row>
    <row r="72" spans="2:12" s="137" customFormat="1" ht="6.9" customHeight="1">
      <c r="B72" s="159"/>
      <c r="C72" s="160"/>
      <c r="D72" s="160"/>
      <c r="E72" s="160"/>
      <c r="F72" s="160"/>
      <c r="G72" s="160"/>
      <c r="H72" s="160"/>
      <c r="I72" s="160"/>
      <c r="J72" s="160"/>
      <c r="K72" s="160"/>
      <c r="L72" s="130"/>
    </row>
    <row r="73" spans="2:12" s="137" customFormat="1" ht="36.9" customHeight="1">
      <c r="B73" s="130"/>
      <c r="C73" s="161" t="s">
        <v>134</v>
      </c>
      <c r="L73" s="130"/>
    </row>
    <row r="74" spans="2:12" s="137" customFormat="1" ht="6.9" customHeight="1">
      <c r="B74" s="130"/>
      <c r="L74" s="130"/>
    </row>
    <row r="75" spans="2:12" s="137" customFormat="1" ht="14.4" customHeight="1">
      <c r="B75" s="130"/>
      <c r="C75" s="163" t="s">
        <v>19</v>
      </c>
      <c r="L75" s="130"/>
    </row>
    <row r="76" spans="2:12" s="137" customFormat="1" ht="22.5" customHeight="1">
      <c r="B76" s="130"/>
      <c r="E76" s="273" t="str">
        <f>E7</f>
        <v>Vodovod Hostkovice - Lipolec</v>
      </c>
      <c r="F76" s="274"/>
      <c r="G76" s="274"/>
      <c r="H76" s="274"/>
      <c r="L76" s="130"/>
    </row>
    <row r="77" spans="2:12" s="137" customFormat="1" ht="14.4" customHeight="1">
      <c r="B77" s="130"/>
      <c r="C77" s="163" t="s">
        <v>114</v>
      </c>
      <c r="L77" s="130"/>
    </row>
    <row r="78" spans="2:12" s="137" customFormat="1" ht="23.25" customHeight="1">
      <c r="B78" s="130"/>
      <c r="E78" s="168" t="str">
        <f>E9</f>
        <v>SO 02 - Věžový vodojem</v>
      </c>
      <c r="F78" s="275"/>
      <c r="G78" s="275"/>
      <c r="H78" s="275"/>
      <c r="L78" s="130"/>
    </row>
    <row r="79" spans="2:12" s="137" customFormat="1" ht="6.9" customHeight="1">
      <c r="B79" s="130"/>
      <c r="L79" s="130"/>
    </row>
    <row r="80" spans="2:12" s="137" customFormat="1" ht="18" customHeight="1">
      <c r="B80" s="130"/>
      <c r="C80" s="163" t="s">
        <v>26</v>
      </c>
      <c r="F80" s="276" t="str">
        <f>F12</f>
        <v>Hostkovice, Lipolec</v>
      </c>
      <c r="I80" s="163" t="s">
        <v>28</v>
      </c>
      <c r="J80" s="277" t="str">
        <f>IF(J12="","",J12)</f>
        <v>Vyplň údaj v rekapitulaci</v>
      </c>
      <c r="L80" s="130"/>
    </row>
    <row r="81" spans="2:65" s="137" customFormat="1" ht="6.9" customHeight="1">
      <c r="B81" s="130"/>
      <c r="L81" s="130"/>
    </row>
    <row r="82" spans="2:65" s="137" customFormat="1" ht="13.2">
      <c r="B82" s="130"/>
      <c r="C82" s="163" t="s">
        <v>31</v>
      </c>
      <c r="F82" s="276" t="str">
        <f>E15</f>
        <v xml:space="preserve"> </v>
      </c>
      <c r="I82" s="163" t="s">
        <v>37</v>
      </c>
      <c r="J82" s="276" t="str">
        <f>E21</f>
        <v>Ing. Zděněk Hejtman</v>
      </c>
      <c r="L82" s="130"/>
    </row>
    <row r="83" spans="2:65" s="137" customFormat="1" ht="14.4" customHeight="1">
      <c r="B83" s="130"/>
      <c r="C83" s="163" t="s">
        <v>35</v>
      </c>
      <c r="F83" s="276" t="str">
        <f>IF(E18="","",E18)</f>
        <v/>
      </c>
      <c r="L83" s="130"/>
    </row>
    <row r="84" spans="2:65" s="137" customFormat="1" ht="10.35" customHeight="1">
      <c r="B84" s="130"/>
      <c r="L84" s="130"/>
    </row>
    <row r="85" spans="2:65" s="283" customFormat="1" ht="29.25" customHeight="1">
      <c r="B85" s="278"/>
      <c r="C85" s="279" t="s">
        <v>135</v>
      </c>
      <c r="D85" s="280" t="s">
        <v>62</v>
      </c>
      <c r="E85" s="280" t="s">
        <v>58</v>
      </c>
      <c r="F85" s="280" t="s">
        <v>136</v>
      </c>
      <c r="G85" s="280" t="s">
        <v>137</v>
      </c>
      <c r="H85" s="280" t="s">
        <v>138</v>
      </c>
      <c r="I85" s="281" t="s">
        <v>139</v>
      </c>
      <c r="J85" s="280" t="s">
        <v>120</v>
      </c>
      <c r="K85" s="282" t="s">
        <v>140</v>
      </c>
      <c r="L85" s="278"/>
      <c r="M85" s="186" t="s">
        <v>141</v>
      </c>
      <c r="N85" s="187" t="s">
        <v>47</v>
      </c>
      <c r="O85" s="187" t="s">
        <v>142</v>
      </c>
      <c r="P85" s="187" t="s">
        <v>143</v>
      </c>
      <c r="Q85" s="187" t="s">
        <v>144</v>
      </c>
      <c r="R85" s="187" t="s">
        <v>145</v>
      </c>
      <c r="S85" s="187" t="s">
        <v>146</v>
      </c>
      <c r="T85" s="188" t="s">
        <v>147</v>
      </c>
    </row>
    <row r="86" spans="2:65" s="137" customFormat="1" ht="29.25" customHeight="1">
      <c r="B86" s="130"/>
      <c r="C86" s="190" t="s">
        <v>121</v>
      </c>
      <c r="J86" s="284">
        <f>BK86</f>
        <v>0</v>
      </c>
      <c r="L86" s="130"/>
      <c r="M86" s="189"/>
      <c r="N86" s="175"/>
      <c r="O86" s="175"/>
      <c r="P86" s="285">
        <f>P87+P276</f>
        <v>0</v>
      </c>
      <c r="Q86" s="175"/>
      <c r="R86" s="285">
        <f>R87+R276</f>
        <v>170.95441088000001</v>
      </c>
      <c r="S86" s="175"/>
      <c r="T86" s="286">
        <f>T87+T276</f>
        <v>55.558859999999996</v>
      </c>
      <c r="AT86" s="109" t="s">
        <v>76</v>
      </c>
      <c r="AU86" s="109" t="s">
        <v>122</v>
      </c>
      <c r="BK86" s="287">
        <f>BK87+BK276</f>
        <v>0</v>
      </c>
    </row>
    <row r="87" spans="2:65" s="289" customFormat="1" ht="37.35" customHeight="1">
      <c r="B87" s="288"/>
      <c r="D87" s="290" t="s">
        <v>76</v>
      </c>
      <c r="E87" s="291" t="s">
        <v>148</v>
      </c>
      <c r="F87" s="291" t="s">
        <v>149</v>
      </c>
      <c r="J87" s="292">
        <f>BK87</f>
        <v>0</v>
      </c>
      <c r="L87" s="288"/>
      <c r="M87" s="293"/>
      <c r="N87" s="294"/>
      <c r="O87" s="294"/>
      <c r="P87" s="295">
        <f>P88+P183+P218+P245+P250+P263+P273</f>
        <v>0</v>
      </c>
      <c r="Q87" s="294"/>
      <c r="R87" s="295">
        <f>R88+R183+R218+R245+R250+R263+R273</f>
        <v>170.95441088000001</v>
      </c>
      <c r="S87" s="294"/>
      <c r="T87" s="296">
        <f>T88+T183+T218+T245+T250+T263+T273</f>
        <v>55.558859999999996</v>
      </c>
      <c r="AR87" s="290" t="s">
        <v>25</v>
      </c>
      <c r="AT87" s="297" t="s">
        <v>76</v>
      </c>
      <c r="AU87" s="297" t="s">
        <v>77</v>
      </c>
      <c r="AY87" s="290" t="s">
        <v>150</v>
      </c>
      <c r="BK87" s="298">
        <f>BK88+BK183+BK218+BK245+BK250+BK263+BK273</f>
        <v>0</v>
      </c>
    </row>
    <row r="88" spans="2:65" s="289" customFormat="1" ht="19.95" customHeight="1">
      <c r="B88" s="288"/>
      <c r="D88" s="299" t="s">
        <v>76</v>
      </c>
      <c r="E88" s="300" t="s">
        <v>25</v>
      </c>
      <c r="F88" s="300" t="s">
        <v>151</v>
      </c>
      <c r="J88" s="301">
        <f>BK88</f>
        <v>0</v>
      </c>
      <c r="L88" s="288"/>
      <c r="M88" s="293"/>
      <c r="N88" s="294"/>
      <c r="O88" s="294"/>
      <c r="P88" s="295">
        <f>SUM(P89:P182)</f>
        <v>0</v>
      </c>
      <c r="Q88" s="294"/>
      <c r="R88" s="295">
        <f>SUM(R89:R182)</f>
        <v>8.8713E-2</v>
      </c>
      <c r="S88" s="294"/>
      <c r="T88" s="296">
        <f>SUM(T89:T182)</f>
        <v>0</v>
      </c>
      <c r="AR88" s="290" t="s">
        <v>25</v>
      </c>
      <c r="AT88" s="297" t="s">
        <v>76</v>
      </c>
      <c r="AU88" s="297" t="s">
        <v>25</v>
      </c>
      <c r="AY88" s="290" t="s">
        <v>150</v>
      </c>
      <c r="BK88" s="298">
        <f>SUM(BK89:BK182)</f>
        <v>0</v>
      </c>
    </row>
    <row r="89" spans="2:65" s="137" customFormat="1" ht="31.5" customHeight="1">
      <c r="B89" s="130"/>
      <c r="C89" s="302" t="s">
        <v>25</v>
      </c>
      <c r="D89" s="302" t="s">
        <v>152</v>
      </c>
      <c r="E89" s="303" t="s">
        <v>1256</v>
      </c>
      <c r="F89" s="93" t="s">
        <v>1257</v>
      </c>
      <c r="G89" s="304" t="s">
        <v>155</v>
      </c>
      <c r="H89" s="305">
        <v>18</v>
      </c>
      <c r="I89" s="8"/>
      <c r="J89" s="306">
        <f>ROUND(I89*H89,2)</f>
        <v>0</v>
      </c>
      <c r="K89" s="93" t="s">
        <v>156</v>
      </c>
      <c r="L89" s="130"/>
      <c r="M89" s="307" t="s">
        <v>5</v>
      </c>
      <c r="N89" s="308" t="s">
        <v>48</v>
      </c>
      <c r="O89" s="131"/>
      <c r="P89" s="309">
        <f>O89*H89</f>
        <v>0</v>
      </c>
      <c r="Q89" s="309">
        <v>0</v>
      </c>
      <c r="R89" s="309">
        <f>Q89*H89</f>
        <v>0</v>
      </c>
      <c r="S89" s="309">
        <v>0</v>
      </c>
      <c r="T89" s="310">
        <f>S89*H89</f>
        <v>0</v>
      </c>
      <c r="AR89" s="109" t="s">
        <v>157</v>
      </c>
      <c r="AT89" s="109" t="s">
        <v>152</v>
      </c>
      <c r="AU89" s="109" t="s">
        <v>85</v>
      </c>
      <c r="AY89" s="109" t="s">
        <v>150</v>
      </c>
      <c r="BE89" s="311">
        <f>IF(N89="základní",J89,0)</f>
        <v>0</v>
      </c>
      <c r="BF89" s="311">
        <f>IF(N89="snížená",J89,0)</f>
        <v>0</v>
      </c>
      <c r="BG89" s="311">
        <f>IF(N89="zákl. přenesená",J89,0)</f>
        <v>0</v>
      </c>
      <c r="BH89" s="311">
        <f>IF(N89="sníž. přenesená",J89,0)</f>
        <v>0</v>
      </c>
      <c r="BI89" s="311">
        <f>IF(N89="nulová",J89,0)</f>
        <v>0</v>
      </c>
      <c r="BJ89" s="109" t="s">
        <v>25</v>
      </c>
      <c r="BK89" s="311">
        <f>ROUND(I89*H89,2)</f>
        <v>0</v>
      </c>
      <c r="BL89" s="109" t="s">
        <v>157</v>
      </c>
      <c r="BM89" s="109" t="s">
        <v>1258</v>
      </c>
    </row>
    <row r="90" spans="2:65" s="137" customFormat="1" ht="144">
      <c r="B90" s="130"/>
      <c r="D90" s="317" t="s">
        <v>159</v>
      </c>
      <c r="F90" s="348" t="s">
        <v>1259</v>
      </c>
      <c r="I90" s="9"/>
      <c r="L90" s="130"/>
      <c r="M90" s="314"/>
      <c r="N90" s="131"/>
      <c r="O90" s="131"/>
      <c r="P90" s="131"/>
      <c r="Q90" s="131"/>
      <c r="R90" s="131"/>
      <c r="S90" s="131"/>
      <c r="T90" s="179"/>
      <c r="AT90" s="109" t="s">
        <v>159</v>
      </c>
      <c r="AU90" s="109" t="s">
        <v>85</v>
      </c>
    </row>
    <row r="91" spans="2:65" s="137" customFormat="1" ht="31.5" customHeight="1">
      <c r="B91" s="130"/>
      <c r="C91" s="302" t="s">
        <v>85</v>
      </c>
      <c r="D91" s="302" t="s">
        <v>152</v>
      </c>
      <c r="E91" s="303" t="s">
        <v>1260</v>
      </c>
      <c r="F91" s="93" t="s">
        <v>1261</v>
      </c>
      <c r="G91" s="304" t="s">
        <v>155</v>
      </c>
      <c r="H91" s="305">
        <v>18</v>
      </c>
      <c r="I91" s="8"/>
      <c r="J91" s="306">
        <f>ROUND(I91*H91,2)</f>
        <v>0</v>
      </c>
      <c r="K91" s="93" t="s">
        <v>156</v>
      </c>
      <c r="L91" s="130"/>
      <c r="M91" s="307" t="s">
        <v>5</v>
      </c>
      <c r="N91" s="308" t="s">
        <v>48</v>
      </c>
      <c r="O91" s="131"/>
      <c r="P91" s="309">
        <f>O91*H91</f>
        <v>0</v>
      </c>
      <c r="Q91" s="309">
        <v>1.8000000000000001E-4</v>
      </c>
      <c r="R91" s="309">
        <f>Q91*H91</f>
        <v>3.2400000000000003E-3</v>
      </c>
      <c r="S91" s="309">
        <v>0</v>
      </c>
      <c r="T91" s="310">
        <f>S91*H91</f>
        <v>0</v>
      </c>
      <c r="AR91" s="109" t="s">
        <v>157</v>
      </c>
      <c r="AT91" s="109" t="s">
        <v>152</v>
      </c>
      <c r="AU91" s="109" t="s">
        <v>85</v>
      </c>
      <c r="AY91" s="109" t="s">
        <v>150</v>
      </c>
      <c r="BE91" s="311">
        <f>IF(N91="základní",J91,0)</f>
        <v>0</v>
      </c>
      <c r="BF91" s="311">
        <f>IF(N91="snížená",J91,0)</f>
        <v>0</v>
      </c>
      <c r="BG91" s="311">
        <f>IF(N91="zákl. přenesená",J91,0)</f>
        <v>0</v>
      </c>
      <c r="BH91" s="311">
        <f>IF(N91="sníž. přenesená",J91,0)</f>
        <v>0</v>
      </c>
      <c r="BI91" s="311">
        <f>IF(N91="nulová",J91,0)</f>
        <v>0</v>
      </c>
      <c r="BJ91" s="109" t="s">
        <v>25</v>
      </c>
      <c r="BK91" s="311">
        <f>ROUND(I91*H91,2)</f>
        <v>0</v>
      </c>
      <c r="BL91" s="109" t="s">
        <v>157</v>
      </c>
      <c r="BM91" s="109" t="s">
        <v>1262</v>
      </c>
    </row>
    <row r="92" spans="2:65" s="137" customFormat="1" ht="72">
      <c r="B92" s="130"/>
      <c r="D92" s="317" t="s">
        <v>159</v>
      </c>
      <c r="F92" s="348" t="s">
        <v>1263</v>
      </c>
      <c r="I92" s="9"/>
      <c r="L92" s="130"/>
      <c r="M92" s="314"/>
      <c r="N92" s="131"/>
      <c r="O92" s="131"/>
      <c r="P92" s="131"/>
      <c r="Q92" s="131"/>
      <c r="R92" s="131"/>
      <c r="S92" s="131"/>
      <c r="T92" s="179"/>
      <c r="AT92" s="109" t="s">
        <v>159</v>
      </c>
      <c r="AU92" s="109" t="s">
        <v>85</v>
      </c>
    </row>
    <row r="93" spans="2:65" s="137" customFormat="1" ht="31.5" customHeight="1">
      <c r="B93" s="130"/>
      <c r="C93" s="302" t="s">
        <v>166</v>
      </c>
      <c r="D93" s="302" t="s">
        <v>152</v>
      </c>
      <c r="E93" s="303" t="s">
        <v>1264</v>
      </c>
      <c r="F93" s="93" t="s">
        <v>1265</v>
      </c>
      <c r="G93" s="304" t="s">
        <v>401</v>
      </c>
      <c r="H93" s="305">
        <v>20</v>
      </c>
      <c r="I93" s="8"/>
      <c r="J93" s="306">
        <f>ROUND(I93*H93,2)</f>
        <v>0</v>
      </c>
      <c r="K93" s="93" t="s">
        <v>156</v>
      </c>
      <c r="L93" s="130"/>
      <c r="M93" s="307" t="s">
        <v>5</v>
      </c>
      <c r="N93" s="308" t="s">
        <v>48</v>
      </c>
      <c r="O93" s="131"/>
      <c r="P93" s="309">
        <f>O93*H93</f>
        <v>0</v>
      </c>
      <c r="Q93" s="309">
        <v>1.8000000000000001E-4</v>
      </c>
      <c r="R93" s="309">
        <f>Q93*H93</f>
        <v>3.6000000000000003E-3</v>
      </c>
      <c r="S93" s="309">
        <v>0</v>
      </c>
      <c r="T93" s="310">
        <f>S93*H93</f>
        <v>0</v>
      </c>
      <c r="AR93" s="109" t="s">
        <v>157</v>
      </c>
      <c r="AT93" s="109" t="s">
        <v>152</v>
      </c>
      <c r="AU93" s="109" t="s">
        <v>85</v>
      </c>
      <c r="AY93" s="109" t="s">
        <v>150</v>
      </c>
      <c r="BE93" s="311">
        <f>IF(N93="základní",J93,0)</f>
        <v>0</v>
      </c>
      <c r="BF93" s="311">
        <f>IF(N93="snížená",J93,0)</f>
        <v>0</v>
      </c>
      <c r="BG93" s="311">
        <f>IF(N93="zákl. přenesená",J93,0)</f>
        <v>0</v>
      </c>
      <c r="BH93" s="311">
        <f>IF(N93="sníž. přenesená",J93,0)</f>
        <v>0</v>
      </c>
      <c r="BI93" s="311">
        <f>IF(N93="nulová",J93,0)</f>
        <v>0</v>
      </c>
      <c r="BJ93" s="109" t="s">
        <v>25</v>
      </c>
      <c r="BK93" s="311">
        <f>ROUND(I93*H93,2)</f>
        <v>0</v>
      </c>
      <c r="BL93" s="109" t="s">
        <v>157</v>
      </c>
      <c r="BM93" s="109" t="s">
        <v>1266</v>
      </c>
    </row>
    <row r="94" spans="2:65" s="137" customFormat="1" ht="60">
      <c r="B94" s="130"/>
      <c r="D94" s="317" t="s">
        <v>159</v>
      </c>
      <c r="F94" s="348" t="s">
        <v>1267</v>
      </c>
      <c r="I94" s="9"/>
      <c r="L94" s="130"/>
      <c r="M94" s="314"/>
      <c r="N94" s="131"/>
      <c r="O94" s="131"/>
      <c r="P94" s="131"/>
      <c r="Q94" s="131"/>
      <c r="R94" s="131"/>
      <c r="S94" s="131"/>
      <c r="T94" s="179"/>
      <c r="AT94" s="109" t="s">
        <v>159</v>
      </c>
      <c r="AU94" s="109" t="s">
        <v>85</v>
      </c>
    </row>
    <row r="95" spans="2:65" s="137" customFormat="1" ht="31.5" customHeight="1">
      <c r="B95" s="130"/>
      <c r="C95" s="302" t="s">
        <v>157</v>
      </c>
      <c r="D95" s="302" t="s">
        <v>152</v>
      </c>
      <c r="E95" s="303" t="s">
        <v>1268</v>
      </c>
      <c r="F95" s="93" t="s">
        <v>1269</v>
      </c>
      <c r="G95" s="304" t="s">
        <v>401</v>
      </c>
      <c r="H95" s="305">
        <v>20</v>
      </c>
      <c r="I95" s="8"/>
      <c r="J95" s="306">
        <f>ROUND(I95*H95,2)</f>
        <v>0</v>
      </c>
      <c r="K95" s="93" t="s">
        <v>156</v>
      </c>
      <c r="L95" s="130"/>
      <c r="M95" s="307" t="s">
        <v>5</v>
      </c>
      <c r="N95" s="308" t="s">
        <v>48</v>
      </c>
      <c r="O95" s="131"/>
      <c r="P95" s="309">
        <f>O95*H95</f>
        <v>0</v>
      </c>
      <c r="Q95" s="309">
        <v>0</v>
      </c>
      <c r="R95" s="309">
        <f>Q95*H95</f>
        <v>0</v>
      </c>
      <c r="S95" s="309">
        <v>0</v>
      </c>
      <c r="T95" s="310">
        <f>S95*H95</f>
        <v>0</v>
      </c>
      <c r="AR95" s="109" t="s">
        <v>157</v>
      </c>
      <c r="AT95" s="109" t="s">
        <v>152</v>
      </c>
      <c r="AU95" s="109" t="s">
        <v>85</v>
      </c>
      <c r="AY95" s="109" t="s">
        <v>150</v>
      </c>
      <c r="BE95" s="311">
        <f>IF(N95="základní",J95,0)</f>
        <v>0</v>
      </c>
      <c r="BF95" s="311">
        <f>IF(N95="snížená",J95,0)</f>
        <v>0</v>
      </c>
      <c r="BG95" s="311">
        <f>IF(N95="zákl. přenesená",J95,0)</f>
        <v>0</v>
      </c>
      <c r="BH95" s="311">
        <f>IF(N95="sníž. přenesená",J95,0)</f>
        <v>0</v>
      </c>
      <c r="BI95" s="311">
        <f>IF(N95="nulová",J95,0)</f>
        <v>0</v>
      </c>
      <c r="BJ95" s="109" t="s">
        <v>25</v>
      </c>
      <c r="BK95" s="311">
        <f>ROUND(I95*H95,2)</f>
        <v>0</v>
      </c>
      <c r="BL95" s="109" t="s">
        <v>157</v>
      </c>
      <c r="BM95" s="109" t="s">
        <v>1270</v>
      </c>
    </row>
    <row r="96" spans="2:65" s="137" customFormat="1" ht="120">
      <c r="B96" s="130"/>
      <c r="D96" s="317" t="s">
        <v>159</v>
      </c>
      <c r="F96" s="348" t="s">
        <v>1271</v>
      </c>
      <c r="I96" s="9"/>
      <c r="L96" s="130"/>
      <c r="M96" s="314"/>
      <c r="N96" s="131"/>
      <c r="O96" s="131"/>
      <c r="P96" s="131"/>
      <c r="Q96" s="131"/>
      <c r="R96" s="131"/>
      <c r="S96" s="131"/>
      <c r="T96" s="179"/>
      <c r="AT96" s="109" t="s">
        <v>159</v>
      </c>
      <c r="AU96" s="109" t="s">
        <v>85</v>
      </c>
    </row>
    <row r="97" spans="2:65" s="137" customFormat="1" ht="31.5" customHeight="1">
      <c r="B97" s="130"/>
      <c r="C97" s="302" t="s">
        <v>179</v>
      </c>
      <c r="D97" s="302" t="s">
        <v>152</v>
      </c>
      <c r="E97" s="303" t="s">
        <v>1272</v>
      </c>
      <c r="F97" s="93" t="s">
        <v>1273</v>
      </c>
      <c r="G97" s="304" t="s">
        <v>401</v>
      </c>
      <c r="H97" s="305">
        <v>20</v>
      </c>
      <c r="I97" s="8"/>
      <c r="J97" s="306">
        <f>ROUND(I97*H97,2)</f>
        <v>0</v>
      </c>
      <c r="K97" s="93" t="s">
        <v>156</v>
      </c>
      <c r="L97" s="130"/>
      <c r="M97" s="307" t="s">
        <v>5</v>
      </c>
      <c r="N97" s="308" t="s">
        <v>48</v>
      </c>
      <c r="O97" s="131"/>
      <c r="P97" s="309">
        <f>O97*H97</f>
        <v>0</v>
      </c>
      <c r="Q97" s="309">
        <v>5.0000000000000002E-5</v>
      </c>
      <c r="R97" s="309">
        <f>Q97*H97</f>
        <v>1E-3</v>
      </c>
      <c r="S97" s="309">
        <v>0</v>
      </c>
      <c r="T97" s="310">
        <f>S97*H97</f>
        <v>0</v>
      </c>
      <c r="AR97" s="109" t="s">
        <v>157</v>
      </c>
      <c r="AT97" s="109" t="s">
        <v>152</v>
      </c>
      <c r="AU97" s="109" t="s">
        <v>85</v>
      </c>
      <c r="AY97" s="109" t="s">
        <v>150</v>
      </c>
      <c r="BE97" s="311">
        <f>IF(N97="základní",J97,0)</f>
        <v>0</v>
      </c>
      <c r="BF97" s="311">
        <f>IF(N97="snížená",J97,0)</f>
        <v>0</v>
      </c>
      <c r="BG97" s="311">
        <f>IF(N97="zákl. přenesená",J97,0)</f>
        <v>0</v>
      </c>
      <c r="BH97" s="311">
        <f>IF(N97="sníž. přenesená",J97,0)</f>
        <v>0</v>
      </c>
      <c r="BI97" s="311">
        <f>IF(N97="nulová",J97,0)</f>
        <v>0</v>
      </c>
      <c r="BJ97" s="109" t="s">
        <v>25</v>
      </c>
      <c r="BK97" s="311">
        <f>ROUND(I97*H97,2)</f>
        <v>0</v>
      </c>
      <c r="BL97" s="109" t="s">
        <v>157</v>
      </c>
      <c r="BM97" s="109" t="s">
        <v>1274</v>
      </c>
    </row>
    <row r="98" spans="2:65" s="137" customFormat="1" ht="96">
      <c r="B98" s="130"/>
      <c r="D98" s="317" t="s">
        <v>159</v>
      </c>
      <c r="F98" s="348" t="s">
        <v>1275</v>
      </c>
      <c r="I98" s="9"/>
      <c r="L98" s="130"/>
      <c r="M98" s="314"/>
      <c r="N98" s="131"/>
      <c r="O98" s="131"/>
      <c r="P98" s="131"/>
      <c r="Q98" s="131"/>
      <c r="R98" s="131"/>
      <c r="S98" s="131"/>
      <c r="T98" s="179"/>
      <c r="AT98" s="109" t="s">
        <v>159</v>
      </c>
      <c r="AU98" s="109" t="s">
        <v>85</v>
      </c>
    </row>
    <row r="99" spans="2:65" s="137" customFormat="1" ht="31.5" customHeight="1">
      <c r="B99" s="130"/>
      <c r="C99" s="302" t="s">
        <v>185</v>
      </c>
      <c r="D99" s="302" t="s">
        <v>152</v>
      </c>
      <c r="E99" s="303" t="s">
        <v>180</v>
      </c>
      <c r="F99" s="93" t="s">
        <v>181</v>
      </c>
      <c r="G99" s="304" t="s">
        <v>175</v>
      </c>
      <c r="H99" s="305">
        <v>46.5</v>
      </c>
      <c r="I99" s="8"/>
      <c r="J99" s="306">
        <f>ROUND(I99*H99,2)</f>
        <v>0</v>
      </c>
      <c r="K99" s="93" t="s">
        <v>156</v>
      </c>
      <c r="L99" s="130"/>
      <c r="M99" s="307" t="s">
        <v>5</v>
      </c>
      <c r="N99" s="308" t="s">
        <v>48</v>
      </c>
      <c r="O99" s="131"/>
      <c r="P99" s="309">
        <f>O99*H99</f>
        <v>0</v>
      </c>
      <c r="Q99" s="309">
        <v>0</v>
      </c>
      <c r="R99" s="309">
        <f>Q99*H99</f>
        <v>0</v>
      </c>
      <c r="S99" s="309">
        <v>0</v>
      </c>
      <c r="T99" s="310">
        <f>S99*H99</f>
        <v>0</v>
      </c>
      <c r="AR99" s="109" t="s">
        <v>157</v>
      </c>
      <c r="AT99" s="109" t="s">
        <v>152</v>
      </c>
      <c r="AU99" s="109" t="s">
        <v>85</v>
      </c>
      <c r="AY99" s="109" t="s">
        <v>150</v>
      </c>
      <c r="BE99" s="311">
        <f>IF(N99="základní",J99,0)</f>
        <v>0</v>
      </c>
      <c r="BF99" s="311">
        <f>IF(N99="snížená",J99,0)</f>
        <v>0</v>
      </c>
      <c r="BG99" s="311">
        <f>IF(N99="zákl. přenesená",J99,0)</f>
        <v>0</v>
      </c>
      <c r="BH99" s="311">
        <f>IF(N99="sníž. přenesená",J99,0)</f>
        <v>0</v>
      </c>
      <c r="BI99" s="311">
        <f>IF(N99="nulová",J99,0)</f>
        <v>0</v>
      </c>
      <c r="BJ99" s="109" t="s">
        <v>25</v>
      </c>
      <c r="BK99" s="311">
        <f>ROUND(I99*H99,2)</f>
        <v>0</v>
      </c>
      <c r="BL99" s="109" t="s">
        <v>157</v>
      </c>
      <c r="BM99" s="109" t="s">
        <v>1276</v>
      </c>
    </row>
    <row r="100" spans="2:65" s="137" customFormat="1" ht="216">
      <c r="B100" s="130"/>
      <c r="D100" s="312" t="s">
        <v>159</v>
      </c>
      <c r="F100" s="313" t="s">
        <v>183</v>
      </c>
      <c r="I100" s="9"/>
      <c r="L100" s="130"/>
      <c r="M100" s="314"/>
      <c r="N100" s="131"/>
      <c r="O100" s="131"/>
      <c r="P100" s="131"/>
      <c r="Q100" s="131"/>
      <c r="R100" s="131"/>
      <c r="S100" s="131"/>
      <c r="T100" s="179"/>
      <c r="AT100" s="109" t="s">
        <v>159</v>
      </c>
      <c r="AU100" s="109" t="s">
        <v>85</v>
      </c>
    </row>
    <row r="101" spans="2:65" s="316" customFormat="1">
      <c r="B101" s="315"/>
      <c r="D101" s="312" t="s">
        <v>161</v>
      </c>
      <c r="E101" s="324" t="s">
        <v>5</v>
      </c>
      <c r="F101" s="325" t="s">
        <v>1277</v>
      </c>
      <c r="H101" s="326">
        <v>10.5</v>
      </c>
      <c r="I101" s="10"/>
      <c r="L101" s="315"/>
      <c r="M101" s="321"/>
      <c r="N101" s="322"/>
      <c r="O101" s="322"/>
      <c r="P101" s="322"/>
      <c r="Q101" s="322"/>
      <c r="R101" s="322"/>
      <c r="S101" s="322"/>
      <c r="T101" s="323"/>
      <c r="AT101" s="324" t="s">
        <v>161</v>
      </c>
      <c r="AU101" s="324" t="s">
        <v>85</v>
      </c>
      <c r="AV101" s="316" t="s">
        <v>85</v>
      </c>
      <c r="AW101" s="316" t="s">
        <v>40</v>
      </c>
      <c r="AX101" s="316" t="s">
        <v>77</v>
      </c>
      <c r="AY101" s="324" t="s">
        <v>150</v>
      </c>
    </row>
    <row r="102" spans="2:65" s="316" customFormat="1">
      <c r="B102" s="315"/>
      <c r="D102" s="312" t="s">
        <v>161</v>
      </c>
      <c r="E102" s="324" t="s">
        <v>5</v>
      </c>
      <c r="F102" s="325" t="s">
        <v>1278</v>
      </c>
      <c r="H102" s="326">
        <v>36</v>
      </c>
      <c r="I102" s="10"/>
      <c r="L102" s="315"/>
      <c r="M102" s="321"/>
      <c r="N102" s="322"/>
      <c r="O102" s="322"/>
      <c r="P102" s="322"/>
      <c r="Q102" s="322"/>
      <c r="R102" s="322"/>
      <c r="S102" s="322"/>
      <c r="T102" s="323"/>
      <c r="AT102" s="324" t="s">
        <v>161</v>
      </c>
      <c r="AU102" s="324" t="s">
        <v>85</v>
      </c>
      <c r="AV102" s="316" t="s">
        <v>85</v>
      </c>
      <c r="AW102" s="316" t="s">
        <v>40</v>
      </c>
      <c r="AX102" s="316" t="s">
        <v>77</v>
      </c>
      <c r="AY102" s="324" t="s">
        <v>150</v>
      </c>
    </row>
    <row r="103" spans="2:65" s="328" customFormat="1">
      <c r="B103" s="327"/>
      <c r="D103" s="317" t="s">
        <v>161</v>
      </c>
      <c r="E103" s="336" t="s">
        <v>5</v>
      </c>
      <c r="F103" s="337" t="s">
        <v>352</v>
      </c>
      <c r="H103" s="338">
        <v>46.5</v>
      </c>
      <c r="I103" s="11"/>
      <c r="L103" s="327"/>
      <c r="M103" s="332"/>
      <c r="N103" s="333"/>
      <c r="O103" s="333"/>
      <c r="P103" s="333"/>
      <c r="Q103" s="333"/>
      <c r="R103" s="333"/>
      <c r="S103" s="333"/>
      <c r="T103" s="334"/>
      <c r="AT103" s="335" t="s">
        <v>161</v>
      </c>
      <c r="AU103" s="335" t="s">
        <v>85</v>
      </c>
      <c r="AV103" s="328" t="s">
        <v>157</v>
      </c>
      <c r="AW103" s="328" t="s">
        <v>40</v>
      </c>
      <c r="AX103" s="328" t="s">
        <v>25</v>
      </c>
      <c r="AY103" s="335" t="s">
        <v>150</v>
      </c>
    </row>
    <row r="104" spans="2:65" s="137" customFormat="1" ht="31.5" customHeight="1">
      <c r="B104" s="130"/>
      <c r="C104" s="302" t="s">
        <v>226</v>
      </c>
      <c r="D104" s="302" t="s">
        <v>152</v>
      </c>
      <c r="E104" s="303" t="s">
        <v>1279</v>
      </c>
      <c r="F104" s="93" t="s">
        <v>1280</v>
      </c>
      <c r="G104" s="304" t="s">
        <v>175</v>
      </c>
      <c r="H104" s="305">
        <v>69.7</v>
      </c>
      <c r="I104" s="8"/>
      <c r="J104" s="306">
        <f>ROUND(I104*H104,2)</f>
        <v>0</v>
      </c>
      <c r="K104" s="93" t="s">
        <v>156</v>
      </c>
      <c r="L104" s="130"/>
      <c r="M104" s="307" t="s">
        <v>5</v>
      </c>
      <c r="N104" s="308" t="s">
        <v>48</v>
      </c>
      <c r="O104" s="131"/>
      <c r="P104" s="309">
        <f>O104*H104</f>
        <v>0</v>
      </c>
      <c r="Q104" s="309">
        <v>0</v>
      </c>
      <c r="R104" s="309">
        <f>Q104*H104</f>
        <v>0</v>
      </c>
      <c r="S104" s="309">
        <v>0</v>
      </c>
      <c r="T104" s="310">
        <f>S104*H104</f>
        <v>0</v>
      </c>
      <c r="AR104" s="109" t="s">
        <v>157</v>
      </c>
      <c r="AT104" s="109" t="s">
        <v>152</v>
      </c>
      <c r="AU104" s="109" t="s">
        <v>85</v>
      </c>
      <c r="AY104" s="109" t="s">
        <v>150</v>
      </c>
      <c r="BE104" s="311">
        <f>IF(N104="základní",J104,0)</f>
        <v>0</v>
      </c>
      <c r="BF104" s="311">
        <f>IF(N104="snížená",J104,0)</f>
        <v>0</v>
      </c>
      <c r="BG104" s="311">
        <f>IF(N104="zákl. přenesená",J104,0)</f>
        <v>0</v>
      </c>
      <c r="BH104" s="311">
        <f>IF(N104="sníž. přenesená",J104,0)</f>
        <v>0</v>
      </c>
      <c r="BI104" s="311">
        <f>IF(N104="nulová",J104,0)</f>
        <v>0</v>
      </c>
      <c r="BJ104" s="109" t="s">
        <v>25</v>
      </c>
      <c r="BK104" s="311">
        <f>ROUND(I104*H104,2)</f>
        <v>0</v>
      </c>
      <c r="BL104" s="109" t="s">
        <v>157</v>
      </c>
      <c r="BM104" s="109" t="s">
        <v>1281</v>
      </c>
    </row>
    <row r="105" spans="2:65" s="137" customFormat="1" ht="96">
      <c r="B105" s="130"/>
      <c r="D105" s="312" t="s">
        <v>159</v>
      </c>
      <c r="F105" s="313" t="s">
        <v>1282</v>
      </c>
      <c r="I105" s="9"/>
      <c r="L105" s="130"/>
      <c r="M105" s="314"/>
      <c r="N105" s="131"/>
      <c r="O105" s="131"/>
      <c r="P105" s="131"/>
      <c r="Q105" s="131"/>
      <c r="R105" s="131"/>
      <c r="S105" s="131"/>
      <c r="T105" s="179"/>
      <c r="AT105" s="109" t="s">
        <v>159</v>
      </c>
      <c r="AU105" s="109" t="s">
        <v>85</v>
      </c>
    </row>
    <row r="106" spans="2:65" s="316" customFormat="1">
      <c r="B106" s="315"/>
      <c r="D106" s="317" t="s">
        <v>161</v>
      </c>
      <c r="E106" s="318" t="s">
        <v>5</v>
      </c>
      <c r="F106" s="319" t="s">
        <v>1283</v>
      </c>
      <c r="H106" s="320">
        <v>69.7</v>
      </c>
      <c r="I106" s="10"/>
      <c r="L106" s="315"/>
      <c r="M106" s="321"/>
      <c r="N106" s="322"/>
      <c r="O106" s="322"/>
      <c r="P106" s="322"/>
      <c r="Q106" s="322"/>
      <c r="R106" s="322"/>
      <c r="S106" s="322"/>
      <c r="T106" s="323"/>
      <c r="AT106" s="324" t="s">
        <v>161</v>
      </c>
      <c r="AU106" s="324" t="s">
        <v>85</v>
      </c>
      <c r="AV106" s="316" t="s">
        <v>85</v>
      </c>
      <c r="AW106" s="316" t="s">
        <v>40</v>
      </c>
      <c r="AX106" s="316" t="s">
        <v>25</v>
      </c>
      <c r="AY106" s="324" t="s">
        <v>150</v>
      </c>
    </row>
    <row r="107" spans="2:65" s="137" customFormat="1" ht="44.25" customHeight="1">
      <c r="B107" s="130"/>
      <c r="C107" s="302" t="s">
        <v>230</v>
      </c>
      <c r="D107" s="302" t="s">
        <v>152</v>
      </c>
      <c r="E107" s="303" t="s">
        <v>1284</v>
      </c>
      <c r="F107" s="93" t="s">
        <v>1285</v>
      </c>
      <c r="G107" s="304" t="s">
        <v>175</v>
      </c>
      <c r="H107" s="305">
        <v>34.85</v>
      </c>
      <c r="I107" s="8"/>
      <c r="J107" s="306">
        <f>ROUND(I107*H107,2)</f>
        <v>0</v>
      </c>
      <c r="K107" s="93" t="s">
        <v>156</v>
      </c>
      <c r="L107" s="130"/>
      <c r="M107" s="307" t="s">
        <v>5</v>
      </c>
      <c r="N107" s="308" t="s">
        <v>48</v>
      </c>
      <c r="O107" s="131"/>
      <c r="P107" s="309">
        <f>O107*H107</f>
        <v>0</v>
      </c>
      <c r="Q107" s="309">
        <v>0</v>
      </c>
      <c r="R107" s="309">
        <f>Q107*H107</f>
        <v>0</v>
      </c>
      <c r="S107" s="309">
        <v>0</v>
      </c>
      <c r="T107" s="310">
        <f>S107*H107</f>
        <v>0</v>
      </c>
      <c r="AR107" s="109" t="s">
        <v>157</v>
      </c>
      <c r="AT107" s="109" t="s">
        <v>152</v>
      </c>
      <c r="AU107" s="109" t="s">
        <v>85</v>
      </c>
      <c r="AY107" s="109" t="s">
        <v>150</v>
      </c>
      <c r="BE107" s="311">
        <f>IF(N107="základní",J107,0)</f>
        <v>0</v>
      </c>
      <c r="BF107" s="311">
        <f>IF(N107="snížená",J107,0)</f>
        <v>0</v>
      </c>
      <c r="BG107" s="311">
        <f>IF(N107="zákl. přenesená",J107,0)</f>
        <v>0</v>
      </c>
      <c r="BH107" s="311">
        <f>IF(N107="sníž. přenesená",J107,0)</f>
        <v>0</v>
      </c>
      <c r="BI107" s="311">
        <f>IF(N107="nulová",J107,0)</f>
        <v>0</v>
      </c>
      <c r="BJ107" s="109" t="s">
        <v>25</v>
      </c>
      <c r="BK107" s="311">
        <f>ROUND(I107*H107,2)</f>
        <v>0</v>
      </c>
      <c r="BL107" s="109" t="s">
        <v>157</v>
      </c>
      <c r="BM107" s="109" t="s">
        <v>1286</v>
      </c>
    </row>
    <row r="108" spans="2:65" s="137" customFormat="1" ht="96">
      <c r="B108" s="130"/>
      <c r="D108" s="312" t="s">
        <v>159</v>
      </c>
      <c r="F108" s="313" t="s">
        <v>1282</v>
      </c>
      <c r="I108" s="9"/>
      <c r="L108" s="130"/>
      <c r="M108" s="314"/>
      <c r="N108" s="131"/>
      <c r="O108" s="131"/>
      <c r="P108" s="131"/>
      <c r="Q108" s="131"/>
      <c r="R108" s="131"/>
      <c r="S108" s="131"/>
      <c r="T108" s="179"/>
      <c r="AT108" s="109" t="s">
        <v>159</v>
      </c>
      <c r="AU108" s="109" t="s">
        <v>85</v>
      </c>
    </row>
    <row r="109" spans="2:65" s="316" customFormat="1">
      <c r="B109" s="315"/>
      <c r="D109" s="317" t="s">
        <v>161</v>
      </c>
      <c r="E109" s="318" t="s">
        <v>5</v>
      </c>
      <c r="F109" s="319" t="s">
        <v>1287</v>
      </c>
      <c r="H109" s="320">
        <v>34.85</v>
      </c>
      <c r="I109" s="10"/>
      <c r="L109" s="315"/>
      <c r="M109" s="321"/>
      <c r="N109" s="322"/>
      <c r="O109" s="322"/>
      <c r="P109" s="322"/>
      <c r="Q109" s="322"/>
      <c r="R109" s="322"/>
      <c r="S109" s="322"/>
      <c r="T109" s="323"/>
      <c r="AT109" s="324" t="s">
        <v>161</v>
      </c>
      <c r="AU109" s="324" t="s">
        <v>85</v>
      </c>
      <c r="AV109" s="316" t="s">
        <v>85</v>
      </c>
      <c r="AW109" s="316" t="s">
        <v>40</v>
      </c>
      <c r="AX109" s="316" t="s">
        <v>25</v>
      </c>
      <c r="AY109" s="324" t="s">
        <v>150</v>
      </c>
    </row>
    <row r="110" spans="2:65" s="137" customFormat="1" ht="31.5" customHeight="1">
      <c r="B110" s="130"/>
      <c r="C110" s="302" t="s">
        <v>234</v>
      </c>
      <c r="D110" s="302" t="s">
        <v>152</v>
      </c>
      <c r="E110" s="303" t="s">
        <v>1288</v>
      </c>
      <c r="F110" s="93" t="s">
        <v>1289</v>
      </c>
      <c r="G110" s="304" t="s">
        <v>175</v>
      </c>
      <c r="H110" s="305">
        <v>12</v>
      </c>
      <c r="I110" s="8"/>
      <c r="J110" s="306">
        <f>ROUND(I110*H110,2)</f>
        <v>0</v>
      </c>
      <c r="K110" s="93" t="s">
        <v>156</v>
      </c>
      <c r="L110" s="130"/>
      <c r="M110" s="307" t="s">
        <v>5</v>
      </c>
      <c r="N110" s="308" t="s">
        <v>48</v>
      </c>
      <c r="O110" s="131"/>
      <c r="P110" s="309">
        <f>O110*H110</f>
        <v>0</v>
      </c>
      <c r="Q110" s="309">
        <v>0</v>
      </c>
      <c r="R110" s="309">
        <f>Q110*H110</f>
        <v>0</v>
      </c>
      <c r="S110" s="309">
        <v>0</v>
      </c>
      <c r="T110" s="310">
        <f>S110*H110</f>
        <v>0</v>
      </c>
      <c r="AR110" s="109" t="s">
        <v>157</v>
      </c>
      <c r="AT110" s="109" t="s">
        <v>152</v>
      </c>
      <c r="AU110" s="109" t="s">
        <v>85</v>
      </c>
      <c r="AY110" s="109" t="s">
        <v>150</v>
      </c>
      <c r="BE110" s="311">
        <f>IF(N110="základní",J110,0)</f>
        <v>0</v>
      </c>
      <c r="BF110" s="311">
        <f>IF(N110="snížená",J110,0)</f>
        <v>0</v>
      </c>
      <c r="BG110" s="311">
        <f>IF(N110="zákl. přenesená",J110,0)</f>
        <v>0</v>
      </c>
      <c r="BH110" s="311">
        <f>IF(N110="sníž. přenesená",J110,0)</f>
        <v>0</v>
      </c>
      <c r="BI110" s="311">
        <f>IF(N110="nulová",J110,0)</f>
        <v>0</v>
      </c>
      <c r="BJ110" s="109" t="s">
        <v>25</v>
      </c>
      <c r="BK110" s="311">
        <f>ROUND(I110*H110,2)</f>
        <v>0</v>
      </c>
      <c r="BL110" s="109" t="s">
        <v>157</v>
      </c>
      <c r="BM110" s="109" t="s">
        <v>1290</v>
      </c>
    </row>
    <row r="111" spans="2:65" s="137" customFormat="1" ht="192">
      <c r="B111" s="130"/>
      <c r="D111" s="312" t="s">
        <v>159</v>
      </c>
      <c r="F111" s="313" t="s">
        <v>1291</v>
      </c>
      <c r="I111" s="9"/>
      <c r="L111" s="130"/>
      <c r="M111" s="314"/>
      <c r="N111" s="131"/>
      <c r="O111" s="131"/>
      <c r="P111" s="131"/>
      <c r="Q111" s="131"/>
      <c r="R111" s="131"/>
      <c r="S111" s="131"/>
      <c r="T111" s="179"/>
      <c r="AT111" s="109" t="s">
        <v>159</v>
      </c>
      <c r="AU111" s="109" t="s">
        <v>85</v>
      </c>
    </row>
    <row r="112" spans="2:65" s="316" customFormat="1">
      <c r="B112" s="315"/>
      <c r="D112" s="317" t="s">
        <v>161</v>
      </c>
      <c r="E112" s="318" t="s">
        <v>5</v>
      </c>
      <c r="F112" s="319" t="s">
        <v>1292</v>
      </c>
      <c r="H112" s="320">
        <v>12</v>
      </c>
      <c r="I112" s="10"/>
      <c r="L112" s="315"/>
      <c r="M112" s="321"/>
      <c r="N112" s="322"/>
      <c r="O112" s="322"/>
      <c r="P112" s="322"/>
      <c r="Q112" s="322"/>
      <c r="R112" s="322"/>
      <c r="S112" s="322"/>
      <c r="T112" s="323"/>
      <c r="AT112" s="324" t="s">
        <v>161</v>
      </c>
      <c r="AU112" s="324" t="s">
        <v>85</v>
      </c>
      <c r="AV112" s="316" t="s">
        <v>85</v>
      </c>
      <c r="AW112" s="316" t="s">
        <v>40</v>
      </c>
      <c r="AX112" s="316" t="s">
        <v>25</v>
      </c>
      <c r="AY112" s="324" t="s">
        <v>150</v>
      </c>
    </row>
    <row r="113" spans="2:65" s="137" customFormat="1" ht="31.5" customHeight="1">
      <c r="B113" s="130"/>
      <c r="C113" s="302" t="s">
        <v>29</v>
      </c>
      <c r="D113" s="302" t="s">
        <v>152</v>
      </c>
      <c r="E113" s="303" t="s">
        <v>1293</v>
      </c>
      <c r="F113" s="93" t="s">
        <v>1294</v>
      </c>
      <c r="G113" s="304" t="s">
        <v>175</v>
      </c>
      <c r="H113" s="305">
        <v>12</v>
      </c>
      <c r="I113" s="8"/>
      <c r="J113" s="306">
        <f>ROUND(I113*H113,2)</f>
        <v>0</v>
      </c>
      <c r="K113" s="93" t="s">
        <v>156</v>
      </c>
      <c r="L113" s="130"/>
      <c r="M113" s="307" t="s">
        <v>5</v>
      </c>
      <c r="N113" s="308" t="s">
        <v>48</v>
      </c>
      <c r="O113" s="131"/>
      <c r="P113" s="309">
        <f>O113*H113</f>
        <v>0</v>
      </c>
      <c r="Q113" s="309">
        <v>0</v>
      </c>
      <c r="R113" s="309">
        <f>Q113*H113</f>
        <v>0</v>
      </c>
      <c r="S113" s="309">
        <v>0</v>
      </c>
      <c r="T113" s="310">
        <f>S113*H113</f>
        <v>0</v>
      </c>
      <c r="AR113" s="109" t="s">
        <v>157</v>
      </c>
      <c r="AT113" s="109" t="s">
        <v>152</v>
      </c>
      <c r="AU113" s="109" t="s">
        <v>85</v>
      </c>
      <c r="AY113" s="109" t="s">
        <v>150</v>
      </c>
      <c r="BE113" s="311">
        <f>IF(N113="základní",J113,0)</f>
        <v>0</v>
      </c>
      <c r="BF113" s="311">
        <f>IF(N113="snížená",J113,0)</f>
        <v>0</v>
      </c>
      <c r="BG113" s="311">
        <f>IF(N113="zákl. přenesená",J113,0)</f>
        <v>0</v>
      </c>
      <c r="BH113" s="311">
        <f>IF(N113="sníž. přenesená",J113,0)</f>
        <v>0</v>
      </c>
      <c r="BI113" s="311">
        <f>IF(N113="nulová",J113,0)</f>
        <v>0</v>
      </c>
      <c r="BJ113" s="109" t="s">
        <v>25</v>
      </c>
      <c r="BK113" s="311">
        <f>ROUND(I113*H113,2)</f>
        <v>0</v>
      </c>
      <c r="BL113" s="109" t="s">
        <v>157</v>
      </c>
      <c r="BM113" s="109" t="s">
        <v>1295</v>
      </c>
    </row>
    <row r="114" spans="2:65" s="137" customFormat="1" ht="192">
      <c r="B114" s="130"/>
      <c r="D114" s="312" t="s">
        <v>159</v>
      </c>
      <c r="F114" s="313" t="s">
        <v>1291</v>
      </c>
      <c r="I114" s="9"/>
      <c r="L114" s="130"/>
      <c r="M114" s="314"/>
      <c r="N114" s="131"/>
      <c r="O114" s="131"/>
      <c r="P114" s="131"/>
      <c r="Q114" s="131"/>
      <c r="R114" s="131"/>
      <c r="S114" s="131"/>
      <c r="T114" s="179"/>
      <c r="AT114" s="109" t="s">
        <v>159</v>
      </c>
      <c r="AU114" s="109" t="s">
        <v>85</v>
      </c>
    </row>
    <row r="115" spans="2:65" s="316" customFormat="1">
      <c r="B115" s="315"/>
      <c r="D115" s="317" t="s">
        <v>161</v>
      </c>
      <c r="E115" s="318" t="s">
        <v>5</v>
      </c>
      <c r="F115" s="319" t="s">
        <v>1292</v>
      </c>
      <c r="H115" s="320">
        <v>12</v>
      </c>
      <c r="I115" s="10"/>
      <c r="L115" s="315"/>
      <c r="M115" s="321"/>
      <c r="N115" s="322"/>
      <c r="O115" s="322"/>
      <c r="P115" s="322"/>
      <c r="Q115" s="322"/>
      <c r="R115" s="322"/>
      <c r="S115" s="322"/>
      <c r="T115" s="323"/>
      <c r="AT115" s="324" t="s">
        <v>161</v>
      </c>
      <c r="AU115" s="324" t="s">
        <v>85</v>
      </c>
      <c r="AV115" s="316" t="s">
        <v>85</v>
      </c>
      <c r="AW115" s="316" t="s">
        <v>40</v>
      </c>
      <c r="AX115" s="316" t="s">
        <v>25</v>
      </c>
      <c r="AY115" s="324" t="s">
        <v>150</v>
      </c>
    </row>
    <row r="116" spans="2:65" s="137" customFormat="1" ht="31.5" customHeight="1">
      <c r="B116" s="130"/>
      <c r="C116" s="302" t="s">
        <v>276</v>
      </c>
      <c r="D116" s="302" t="s">
        <v>152</v>
      </c>
      <c r="E116" s="303" t="s">
        <v>706</v>
      </c>
      <c r="F116" s="93" t="s">
        <v>1296</v>
      </c>
      <c r="G116" s="304" t="s">
        <v>175</v>
      </c>
      <c r="H116" s="305">
        <v>72</v>
      </c>
      <c r="I116" s="8"/>
      <c r="J116" s="306">
        <f>ROUND(I116*H116,2)</f>
        <v>0</v>
      </c>
      <c r="K116" s="93" t="s">
        <v>156</v>
      </c>
      <c r="L116" s="130"/>
      <c r="M116" s="307" t="s">
        <v>5</v>
      </c>
      <c r="N116" s="308" t="s">
        <v>48</v>
      </c>
      <c r="O116" s="131"/>
      <c r="P116" s="309">
        <f>O116*H116</f>
        <v>0</v>
      </c>
      <c r="Q116" s="309">
        <v>0</v>
      </c>
      <c r="R116" s="309">
        <f>Q116*H116</f>
        <v>0</v>
      </c>
      <c r="S116" s="309">
        <v>0</v>
      </c>
      <c r="T116" s="310">
        <f>S116*H116</f>
        <v>0</v>
      </c>
      <c r="AR116" s="109" t="s">
        <v>157</v>
      </c>
      <c r="AT116" s="109" t="s">
        <v>152</v>
      </c>
      <c r="AU116" s="109" t="s">
        <v>85</v>
      </c>
      <c r="AY116" s="109" t="s">
        <v>150</v>
      </c>
      <c r="BE116" s="311">
        <f>IF(N116="základní",J116,0)</f>
        <v>0</v>
      </c>
      <c r="BF116" s="311">
        <f>IF(N116="snížená",J116,0)</f>
        <v>0</v>
      </c>
      <c r="BG116" s="311">
        <f>IF(N116="zákl. přenesená",J116,0)</f>
        <v>0</v>
      </c>
      <c r="BH116" s="311">
        <f>IF(N116="sníž. přenesená",J116,0)</f>
        <v>0</v>
      </c>
      <c r="BI116" s="311">
        <f>IF(N116="nulová",J116,0)</f>
        <v>0</v>
      </c>
      <c r="BJ116" s="109" t="s">
        <v>25</v>
      </c>
      <c r="BK116" s="311">
        <f>ROUND(I116*H116,2)</f>
        <v>0</v>
      </c>
      <c r="BL116" s="109" t="s">
        <v>157</v>
      </c>
      <c r="BM116" s="109" t="s">
        <v>1297</v>
      </c>
    </row>
    <row r="117" spans="2:65" s="137" customFormat="1" ht="84">
      <c r="B117" s="130"/>
      <c r="D117" s="312" t="s">
        <v>159</v>
      </c>
      <c r="F117" s="313" t="s">
        <v>709</v>
      </c>
      <c r="I117" s="9"/>
      <c r="L117" s="130"/>
      <c r="M117" s="314"/>
      <c r="N117" s="131"/>
      <c r="O117" s="131"/>
      <c r="P117" s="131"/>
      <c r="Q117" s="131"/>
      <c r="R117" s="131"/>
      <c r="S117" s="131"/>
      <c r="T117" s="179"/>
      <c r="AT117" s="109" t="s">
        <v>159</v>
      </c>
      <c r="AU117" s="109" t="s">
        <v>85</v>
      </c>
    </row>
    <row r="118" spans="2:65" s="316" customFormat="1">
      <c r="B118" s="315"/>
      <c r="D118" s="317" t="s">
        <v>161</v>
      </c>
      <c r="E118" s="318" t="s">
        <v>5</v>
      </c>
      <c r="F118" s="319" t="s">
        <v>1298</v>
      </c>
      <c r="H118" s="320">
        <v>72</v>
      </c>
      <c r="I118" s="10"/>
      <c r="L118" s="315"/>
      <c r="M118" s="321"/>
      <c r="N118" s="322"/>
      <c r="O118" s="322"/>
      <c r="P118" s="322"/>
      <c r="Q118" s="322"/>
      <c r="R118" s="322"/>
      <c r="S118" s="322"/>
      <c r="T118" s="323"/>
      <c r="AT118" s="324" t="s">
        <v>161</v>
      </c>
      <c r="AU118" s="324" t="s">
        <v>85</v>
      </c>
      <c r="AV118" s="316" t="s">
        <v>85</v>
      </c>
      <c r="AW118" s="316" t="s">
        <v>40</v>
      </c>
      <c r="AX118" s="316" t="s">
        <v>25</v>
      </c>
      <c r="AY118" s="324" t="s">
        <v>150</v>
      </c>
    </row>
    <row r="119" spans="2:65" s="137" customFormat="1" ht="31.5" customHeight="1">
      <c r="B119" s="130"/>
      <c r="C119" s="302" t="s">
        <v>280</v>
      </c>
      <c r="D119" s="302" t="s">
        <v>152</v>
      </c>
      <c r="E119" s="303" t="s">
        <v>712</v>
      </c>
      <c r="F119" s="93" t="s">
        <v>713</v>
      </c>
      <c r="G119" s="304" t="s">
        <v>175</v>
      </c>
      <c r="H119" s="305">
        <v>72</v>
      </c>
      <c r="I119" s="8"/>
      <c r="J119" s="306">
        <f>ROUND(I119*H119,2)</f>
        <v>0</v>
      </c>
      <c r="K119" s="93" t="s">
        <v>156</v>
      </c>
      <c r="L119" s="130"/>
      <c r="M119" s="307" t="s">
        <v>5</v>
      </c>
      <c r="N119" s="308" t="s">
        <v>48</v>
      </c>
      <c r="O119" s="131"/>
      <c r="P119" s="309">
        <f>O119*H119</f>
        <v>0</v>
      </c>
      <c r="Q119" s="309">
        <v>0</v>
      </c>
      <c r="R119" s="309">
        <f>Q119*H119</f>
        <v>0</v>
      </c>
      <c r="S119" s="309">
        <v>0</v>
      </c>
      <c r="T119" s="310">
        <f>S119*H119</f>
        <v>0</v>
      </c>
      <c r="AR119" s="109" t="s">
        <v>157</v>
      </c>
      <c r="AT119" s="109" t="s">
        <v>152</v>
      </c>
      <c r="AU119" s="109" t="s">
        <v>85</v>
      </c>
      <c r="AY119" s="109" t="s">
        <v>150</v>
      </c>
      <c r="BE119" s="311">
        <f>IF(N119="základní",J119,0)</f>
        <v>0</v>
      </c>
      <c r="BF119" s="311">
        <f>IF(N119="snížená",J119,0)</f>
        <v>0</v>
      </c>
      <c r="BG119" s="311">
        <f>IF(N119="zákl. přenesená",J119,0)</f>
        <v>0</v>
      </c>
      <c r="BH119" s="311">
        <f>IF(N119="sníž. přenesená",J119,0)</f>
        <v>0</v>
      </c>
      <c r="BI119" s="311">
        <f>IF(N119="nulová",J119,0)</f>
        <v>0</v>
      </c>
      <c r="BJ119" s="109" t="s">
        <v>25</v>
      </c>
      <c r="BK119" s="311">
        <f>ROUND(I119*H119,2)</f>
        <v>0</v>
      </c>
      <c r="BL119" s="109" t="s">
        <v>157</v>
      </c>
      <c r="BM119" s="109" t="s">
        <v>1299</v>
      </c>
    </row>
    <row r="120" spans="2:65" s="137" customFormat="1" ht="84">
      <c r="B120" s="130"/>
      <c r="D120" s="312" t="s">
        <v>159</v>
      </c>
      <c r="F120" s="313" t="s">
        <v>709</v>
      </c>
      <c r="I120" s="9"/>
      <c r="L120" s="130"/>
      <c r="M120" s="314"/>
      <c r="N120" s="131"/>
      <c r="O120" s="131"/>
      <c r="P120" s="131"/>
      <c r="Q120" s="131"/>
      <c r="R120" s="131"/>
      <c r="S120" s="131"/>
      <c r="T120" s="179"/>
      <c r="AT120" s="109" t="s">
        <v>159</v>
      </c>
      <c r="AU120" s="109" t="s">
        <v>85</v>
      </c>
    </row>
    <row r="121" spans="2:65" s="316" customFormat="1">
      <c r="B121" s="315"/>
      <c r="D121" s="317" t="s">
        <v>161</v>
      </c>
      <c r="E121" s="318" t="s">
        <v>5</v>
      </c>
      <c r="F121" s="319" t="s">
        <v>1298</v>
      </c>
      <c r="H121" s="320">
        <v>72</v>
      </c>
      <c r="I121" s="10"/>
      <c r="L121" s="315"/>
      <c r="M121" s="321"/>
      <c r="N121" s="322"/>
      <c r="O121" s="322"/>
      <c r="P121" s="322"/>
      <c r="Q121" s="322"/>
      <c r="R121" s="322"/>
      <c r="S121" s="322"/>
      <c r="T121" s="323"/>
      <c r="AT121" s="324" t="s">
        <v>161</v>
      </c>
      <c r="AU121" s="324" t="s">
        <v>85</v>
      </c>
      <c r="AV121" s="316" t="s">
        <v>85</v>
      </c>
      <c r="AW121" s="316" t="s">
        <v>40</v>
      </c>
      <c r="AX121" s="316" t="s">
        <v>25</v>
      </c>
      <c r="AY121" s="324" t="s">
        <v>150</v>
      </c>
    </row>
    <row r="122" spans="2:65" s="137" customFormat="1" ht="31.5" customHeight="1">
      <c r="B122" s="130"/>
      <c r="C122" s="302" t="s">
        <v>284</v>
      </c>
      <c r="D122" s="302" t="s">
        <v>152</v>
      </c>
      <c r="E122" s="303" t="s">
        <v>1300</v>
      </c>
      <c r="F122" s="93" t="s">
        <v>1301</v>
      </c>
      <c r="G122" s="304" t="s">
        <v>175</v>
      </c>
      <c r="H122" s="305">
        <v>3.6</v>
      </c>
      <c r="I122" s="8"/>
      <c r="J122" s="306">
        <f>ROUND(I122*H122,2)</f>
        <v>0</v>
      </c>
      <c r="K122" s="93" t="s">
        <v>156</v>
      </c>
      <c r="L122" s="130"/>
      <c r="M122" s="307" t="s">
        <v>5</v>
      </c>
      <c r="N122" s="308" t="s">
        <v>48</v>
      </c>
      <c r="O122" s="131"/>
      <c r="P122" s="309">
        <f>O122*H122</f>
        <v>0</v>
      </c>
      <c r="Q122" s="309">
        <v>0</v>
      </c>
      <c r="R122" s="309">
        <f>Q122*H122</f>
        <v>0</v>
      </c>
      <c r="S122" s="309">
        <v>0</v>
      </c>
      <c r="T122" s="310">
        <f>S122*H122</f>
        <v>0</v>
      </c>
      <c r="AR122" s="109" t="s">
        <v>157</v>
      </c>
      <c r="AT122" s="109" t="s">
        <v>152</v>
      </c>
      <c r="AU122" s="109" t="s">
        <v>85</v>
      </c>
      <c r="AY122" s="109" t="s">
        <v>150</v>
      </c>
      <c r="BE122" s="311">
        <f>IF(N122="základní",J122,0)</f>
        <v>0</v>
      </c>
      <c r="BF122" s="311">
        <f>IF(N122="snížená",J122,0)</f>
        <v>0</v>
      </c>
      <c r="BG122" s="311">
        <f>IF(N122="zákl. přenesená",J122,0)</f>
        <v>0</v>
      </c>
      <c r="BH122" s="311">
        <f>IF(N122="sníž. přenesená",J122,0)</f>
        <v>0</v>
      </c>
      <c r="BI122" s="311">
        <f>IF(N122="nulová",J122,0)</f>
        <v>0</v>
      </c>
      <c r="BJ122" s="109" t="s">
        <v>25</v>
      </c>
      <c r="BK122" s="311">
        <f>ROUND(I122*H122,2)</f>
        <v>0</v>
      </c>
      <c r="BL122" s="109" t="s">
        <v>157</v>
      </c>
      <c r="BM122" s="109" t="s">
        <v>1302</v>
      </c>
    </row>
    <row r="123" spans="2:65" s="137" customFormat="1" ht="192">
      <c r="B123" s="130"/>
      <c r="D123" s="312" t="s">
        <v>159</v>
      </c>
      <c r="F123" s="313" t="s">
        <v>1303</v>
      </c>
      <c r="I123" s="9"/>
      <c r="L123" s="130"/>
      <c r="M123" s="314"/>
      <c r="N123" s="131"/>
      <c r="O123" s="131"/>
      <c r="P123" s="131"/>
      <c r="Q123" s="131"/>
      <c r="R123" s="131"/>
      <c r="S123" s="131"/>
      <c r="T123" s="179"/>
      <c r="AT123" s="109" t="s">
        <v>159</v>
      </c>
      <c r="AU123" s="109" t="s">
        <v>85</v>
      </c>
    </row>
    <row r="124" spans="2:65" s="316" customFormat="1">
      <c r="B124" s="315"/>
      <c r="D124" s="317" t="s">
        <v>161</v>
      </c>
      <c r="E124" s="318" t="s">
        <v>5</v>
      </c>
      <c r="F124" s="319" t="s">
        <v>1304</v>
      </c>
      <c r="H124" s="320">
        <v>3.6</v>
      </c>
      <c r="I124" s="10"/>
      <c r="L124" s="315"/>
      <c r="M124" s="321"/>
      <c r="N124" s="322"/>
      <c r="O124" s="322"/>
      <c r="P124" s="322"/>
      <c r="Q124" s="322"/>
      <c r="R124" s="322"/>
      <c r="S124" s="322"/>
      <c r="T124" s="323"/>
      <c r="AT124" s="324" t="s">
        <v>161</v>
      </c>
      <c r="AU124" s="324" t="s">
        <v>85</v>
      </c>
      <c r="AV124" s="316" t="s">
        <v>85</v>
      </c>
      <c r="AW124" s="316" t="s">
        <v>40</v>
      </c>
      <c r="AX124" s="316" t="s">
        <v>25</v>
      </c>
      <c r="AY124" s="324" t="s">
        <v>150</v>
      </c>
    </row>
    <row r="125" spans="2:65" s="137" customFormat="1" ht="31.5" customHeight="1">
      <c r="B125" s="130"/>
      <c r="C125" s="302" t="s">
        <v>288</v>
      </c>
      <c r="D125" s="302" t="s">
        <v>152</v>
      </c>
      <c r="E125" s="303" t="s">
        <v>1305</v>
      </c>
      <c r="F125" s="93" t="s">
        <v>1306</v>
      </c>
      <c r="G125" s="304" t="s">
        <v>175</v>
      </c>
      <c r="H125" s="305">
        <v>3.6</v>
      </c>
      <c r="I125" s="8"/>
      <c r="J125" s="306">
        <f>ROUND(I125*H125,2)</f>
        <v>0</v>
      </c>
      <c r="K125" s="93" t="s">
        <v>156</v>
      </c>
      <c r="L125" s="130"/>
      <c r="M125" s="307" t="s">
        <v>5</v>
      </c>
      <c r="N125" s="308" t="s">
        <v>48</v>
      </c>
      <c r="O125" s="131"/>
      <c r="P125" s="309">
        <f>O125*H125</f>
        <v>0</v>
      </c>
      <c r="Q125" s="309">
        <v>0</v>
      </c>
      <c r="R125" s="309">
        <f>Q125*H125</f>
        <v>0</v>
      </c>
      <c r="S125" s="309">
        <v>0</v>
      </c>
      <c r="T125" s="310">
        <f>S125*H125</f>
        <v>0</v>
      </c>
      <c r="AR125" s="109" t="s">
        <v>157</v>
      </c>
      <c r="AT125" s="109" t="s">
        <v>152</v>
      </c>
      <c r="AU125" s="109" t="s">
        <v>85</v>
      </c>
      <c r="AY125" s="109" t="s">
        <v>150</v>
      </c>
      <c r="BE125" s="311">
        <f>IF(N125="základní",J125,0)</f>
        <v>0</v>
      </c>
      <c r="BF125" s="311">
        <f>IF(N125="snížená",J125,0)</f>
        <v>0</v>
      </c>
      <c r="BG125" s="311">
        <f>IF(N125="zákl. přenesená",J125,0)</f>
        <v>0</v>
      </c>
      <c r="BH125" s="311">
        <f>IF(N125="sníž. přenesená",J125,0)</f>
        <v>0</v>
      </c>
      <c r="BI125" s="311">
        <f>IF(N125="nulová",J125,0)</f>
        <v>0</v>
      </c>
      <c r="BJ125" s="109" t="s">
        <v>25</v>
      </c>
      <c r="BK125" s="311">
        <f>ROUND(I125*H125,2)</f>
        <v>0</v>
      </c>
      <c r="BL125" s="109" t="s">
        <v>157</v>
      </c>
      <c r="BM125" s="109" t="s">
        <v>1307</v>
      </c>
    </row>
    <row r="126" spans="2:65" s="137" customFormat="1" ht="192">
      <c r="B126" s="130"/>
      <c r="D126" s="312" t="s">
        <v>159</v>
      </c>
      <c r="F126" s="313" t="s">
        <v>1303</v>
      </c>
      <c r="I126" s="9"/>
      <c r="L126" s="130"/>
      <c r="M126" s="314"/>
      <c r="N126" s="131"/>
      <c r="O126" s="131"/>
      <c r="P126" s="131"/>
      <c r="Q126" s="131"/>
      <c r="R126" s="131"/>
      <c r="S126" s="131"/>
      <c r="T126" s="179"/>
      <c r="AT126" s="109" t="s">
        <v>159</v>
      </c>
      <c r="AU126" s="109" t="s">
        <v>85</v>
      </c>
    </row>
    <row r="127" spans="2:65" s="316" customFormat="1">
      <c r="B127" s="315"/>
      <c r="D127" s="317" t="s">
        <v>161</v>
      </c>
      <c r="E127" s="318" t="s">
        <v>5</v>
      </c>
      <c r="F127" s="319" t="s">
        <v>1304</v>
      </c>
      <c r="H127" s="320">
        <v>3.6</v>
      </c>
      <c r="I127" s="10"/>
      <c r="L127" s="315"/>
      <c r="M127" s="321"/>
      <c r="N127" s="322"/>
      <c r="O127" s="322"/>
      <c r="P127" s="322"/>
      <c r="Q127" s="322"/>
      <c r="R127" s="322"/>
      <c r="S127" s="322"/>
      <c r="T127" s="323"/>
      <c r="AT127" s="324" t="s">
        <v>161</v>
      </c>
      <c r="AU127" s="324" t="s">
        <v>85</v>
      </c>
      <c r="AV127" s="316" t="s">
        <v>85</v>
      </c>
      <c r="AW127" s="316" t="s">
        <v>40</v>
      </c>
      <c r="AX127" s="316" t="s">
        <v>25</v>
      </c>
      <c r="AY127" s="324" t="s">
        <v>150</v>
      </c>
    </row>
    <row r="128" spans="2:65" s="137" customFormat="1" ht="22.5" customHeight="1">
      <c r="B128" s="130"/>
      <c r="C128" s="302" t="s">
        <v>11</v>
      </c>
      <c r="D128" s="302" t="s">
        <v>152</v>
      </c>
      <c r="E128" s="303" t="s">
        <v>715</v>
      </c>
      <c r="F128" s="93" t="s">
        <v>716</v>
      </c>
      <c r="G128" s="304" t="s">
        <v>155</v>
      </c>
      <c r="H128" s="305">
        <v>54</v>
      </c>
      <c r="I128" s="8"/>
      <c r="J128" s="306">
        <f>ROUND(I128*H128,2)</f>
        <v>0</v>
      </c>
      <c r="K128" s="93" t="s">
        <v>156</v>
      </c>
      <c r="L128" s="130"/>
      <c r="M128" s="307" t="s">
        <v>5</v>
      </c>
      <c r="N128" s="308" t="s">
        <v>48</v>
      </c>
      <c r="O128" s="131"/>
      <c r="P128" s="309">
        <f>O128*H128</f>
        <v>0</v>
      </c>
      <c r="Q128" s="309">
        <v>6.9999999999999999E-4</v>
      </c>
      <c r="R128" s="309">
        <f>Q128*H128</f>
        <v>3.78E-2</v>
      </c>
      <c r="S128" s="309">
        <v>0</v>
      </c>
      <c r="T128" s="310">
        <f>S128*H128</f>
        <v>0</v>
      </c>
      <c r="AR128" s="109" t="s">
        <v>157</v>
      </c>
      <c r="AT128" s="109" t="s">
        <v>152</v>
      </c>
      <c r="AU128" s="109" t="s">
        <v>85</v>
      </c>
      <c r="AY128" s="109" t="s">
        <v>150</v>
      </c>
      <c r="BE128" s="311">
        <f>IF(N128="základní",J128,0)</f>
        <v>0</v>
      </c>
      <c r="BF128" s="311">
        <f>IF(N128="snížená",J128,0)</f>
        <v>0</v>
      </c>
      <c r="BG128" s="311">
        <f>IF(N128="zákl. přenesená",J128,0)</f>
        <v>0</v>
      </c>
      <c r="BH128" s="311">
        <f>IF(N128="sníž. přenesená",J128,0)</f>
        <v>0</v>
      </c>
      <c r="BI128" s="311">
        <f>IF(N128="nulová",J128,0)</f>
        <v>0</v>
      </c>
      <c r="BJ128" s="109" t="s">
        <v>25</v>
      </c>
      <c r="BK128" s="311">
        <f>ROUND(I128*H128,2)</f>
        <v>0</v>
      </c>
      <c r="BL128" s="109" t="s">
        <v>157</v>
      </c>
      <c r="BM128" s="109" t="s">
        <v>1308</v>
      </c>
    </row>
    <row r="129" spans="2:65" s="137" customFormat="1" ht="72">
      <c r="B129" s="130"/>
      <c r="D129" s="312" t="s">
        <v>159</v>
      </c>
      <c r="F129" s="313" t="s">
        <v>718</v>
      </c>
      <c r="I129" s="9"/>
      <c r="L129" s="130"/>
      <c r="M129" s="314"/>
      <c r="N129" s="131"/>
      <c r="O129" s="131"/>
      <c r="P129" s="131"/>
      <c r="Q129" s="131"/>
      <c r="R129" s="131"/>
      <c r="S129" s="131"/>
      <c r="T129" s="179"/>
      <c r="AT129" s="109" t="s">
        <v>159</v>
      </c>
      <c r="AU129" s="109" t="s">
        <v>85</v>
      </c>
    </row>
    <row r="130" spans="2:65" s="316" customFormat="1">
      <c r="B130" s="315"/>
      <c r="D130" s="317" t="s">
        <v>161</v>
      </c>
      <c r="E130" s="318" t="s">
        <v>5</v>
      </c>
      <c r="F130" s="319" t="s">
        <v>1309</v>
      </c>
      <c r="H130" s="320">
        <v>54</v>
      </c>
      <c r="I130" s="10"/>
      <c r="L130" s="315"/>
      <c r="M130" s="321"/>
      <c r="N130" s="322"/>
      <c r="O130" s="322"/>
      <c r="P130" s="322"/>
      <c r="Q130" s="322"/>
      <c r="R130" s="322"/>
      <c r="S130" s="322"/>
      <c r="T130" s="323"/>
      <c r="AT130" s="324" t="s">
        <v>161</v>
      </c>
      <c r="AU130" s="324" t="s">
        <v>85</v>
      </c>
      <c r="AV130" s="316" t="s">
        <v>85</v>
      </c>
      <c r="AW130" s="316" t="s">
        <v>40</v>
      </c>
      <c r="AX130" s="316" t="s">
        <v>25</v>
      </c>
      <c r="AY130" s="324" t="s">
        <v>150</v>
      </c>
    </row>
    <row r="131" spans="2:65" s="137" customFormat="1" ht="31.5" customHeight="1">
      <c r="B131" s="130"/>
      <c r="C131" s="302" t="s">
        <v>299</v>
      </c>
      <c r="D131" s="302" t="s">
        <v>152</v>
      </c>
      <c r="E131" s="303" t="s">
        <v>721</v>
      </c>
      <c r="F131" s="93" t="s">
        <v>722</v>
      </c>
      <c r="G131" s="304" t="s">
        <v>155</v>
      </c>
      <c r="H131" s="305">
        <v>54</v>
      </c>
      <c r="I131" s="8"/>
      <c r="J131" s="306">
        <f>ROUND(I131*H131,2)</f>
        <v>0</v>
      </c>
      <c r="K131" s="93" t="s">
        <v>156</v>
      </c>
      <c r="L131" s="130"/>
      <c r="M131" s="307" t="s">
        <v>5</v>
      </c>
      <c r="N131" s="308" t="s">
        <v>48</v>
      </c>
      <c r="O131" s="131"/>
      <c r="P131" s="309">
        <f>O131*H131</f>
        <v>0</v>
      </c>
      <c r="Q131" s="309">
        <v>0</v>
      </c>
      <c r="R131" s="309">
        <f>Q131*H131</f>
        <v>0</v>
      </c>
      <c r="S131" s="309">
        <v>0</v>
      </c>
      <c r="T131" s="310">
        <f>S131*H131</f>
        <v>0</v>
      </c>
      <c r="AR131" s="109" t="s">
        <v>157</v>
      </c>
      <c r="AT131" s="109" t="s">
        <v>152</v>
      </c>
      <c r="AU131" s="109" t="s">
        <v>85</v>
      </c>
      <c r="AY131" s="109" t="s">
        <v>150</v>
      </c>
      <c r="BE131" s="311">
        <f>IF(N131="základní",J131,0)</f>
        <v>0</v>
      </c>
      <c r="BF131" s="311">
        <f>IF(N131="snížená",J131,0)</f>
        <v>0</v>
      </c>
      <c r="BG131" s="311">
        <f>IF(N131="zákl. přenesená",J131,0)</f>
        <v>0</v>
      </c>
      <c r="BH131" s="311">
        <f>IF(N131="sníž. přenesená",J131,0)</f>
        <v>0</v>
      </c>
      <c r="BI131" s="311">
        <f>IF(N131="nulová",J131,0)</f>
        <v>0</v>
      </c>
      <c r="BJ131" s="109" t="s">
        <v>25</v>
      </c>
      <c r="BK131" s="311">
        <f>ROUND(I131*H131,2)</f>
        <v>0</v>
      </c>
      <c r="BL131" s="109" t="s">
        <v>157</v>
      </c>
      <c r="BM131" s="109" t="s">
        <v>1310</v>
      </c>
    </row>
    <row r="132" spans="2:65" s="316" customFormat="1">
      <c r="B132" s="315"/>
      <c r="D132" s="317" t="s">
        <v>161</v>
      </c>
      <c r="E132" s="318" t="s">
        <v>5</v>
      </c>
      <c r="F132" s="319" t="s">
        <v>1309</v>
      </c>
      <c r="H132" s="320">
        <v>54</v>
      </c>
      <c r="I132" s="10"/>
      <c r="L132" s="315"/>
      <c r="M132" s="321"/>
      <c r="N132" s="322"/>
      <c r="O132" s="322"/>
      <c r="P132" s="322"/>
      <c r="Q132" s="322"/>
      <c r="R132" s="322"/>
      <c r="S132" s="322"/>
      <c r="T132" s="323"/>
      <c r="AT132" s="324" t="s">
        <v>161</v>
      </c>
      <c r="AU132" s="324" t="s">
        <v>85</v>
      </c>
      <c r="AV132" s="316" t="s">
        <v>85</v>
      </c>
      <c r="AW132" s="316" t="s">
        <v>40</v>
      </c>
      <c r="AX132" s="316" t="s">
        <v>25</v>
      </c>
      <c r="AY132" s="324" t="s">
        <v>150</v>
      </c>
    </row>
    <row r="133" spans="2:65" s="137" customFormat="1" ht="31.5" customHeight="1">
      <c r="B133" s="130"/>
      <c r="C133" s="302" t="s">
        <v>304</v>
      </c>
      <c r="D133" s="302" t="s">
        <v>152</v>
      </c>
      <c r="E133" s="303" t="s">
        <v>724</v>
      </c>
      <c r="F133" s="93" t="s">
        <v>725</v>
      </c>
      <c r="G133" s="304" t="s">
        <v>175</v>
      </c>
      <c r="H133" s="305">
        <v>81</v>
      </c>
      <c r="I133" s="8"/>
      <c r="J133" s="306">
        <f>ROUND(I133*H133,2)</f>
        <v>0</v>
      </c>
      <c r="K133" s="93" t="s">
        <v>156</v>
      </c>
      <c r="L133" s="130"/>
      <c r="M133" s="307" t="s">
        <v>5</v>
      </c>
      <c r="N133" s="308" t="s">
        <v>48</v>
      </c>
      <c r="O133" s="131"/>
      <c r="P133" s="309">
        <f>O133*H133</f>
        <v>0</v>
      </c>
      <c r="Q133" s="309">
        <v>4.6000000000000001E-4</v>
      </c>
      <c r="R133" s="309">
        <f>Q133*H133</f>
        <v>3.7260000000000001E-2</v>
      </c>
      <c r="S133" s="309">
        <v>0</v>
      </c>
      <c r="T133" s="310">
        <f>S133*H133</f>
        <v>0</v>
      </c>
      <c r="AR133" s="109" t="s">
        <v>157</v>
      </c>
      <c r="AT133" s="109" t="s">
        <v>152</v>
      </c>
      <c r="AU133" s="109" t="s">
        <v>85</v>
      </c>
      <c r="AY133" s="109" t="s">
        <v>150</v>
      </c>
      <c r="BE133" s="311">
        <f>IF(N133="základní",J133,0)</f>
        <v>0</v>
      </c>
      <c r="BF133" s="311">
        <f>IF(N133="snížená",J133,0)</f>
        <v>0</v>
      </c>
      <c r="BG133" s="311">
        <f>IF(N133="zákl. přenesená",J133,0)</f>
        <v>0</v>
      </c>
      <c r="BH133" s="311">
        <f>IF(N133="sníž. přenesená",J133,0)</f>
        <v>0</v>
      </c>
      <c r="BI133" s="311">
        <f>IF(N133="nulová",J133,0)</f>
        <v>0</v>
      </c>
      <c r="BJ133" s="109" t="s">
        <v>25</v>
      </c>
      <c r="BK133" s="311">
        <f>ROUND(I133*H133,2)</f>
        <v>0</v>
      </c>
      <c r="BL133" s="109" t="s">
        <v>157</v>
      </c>
      <c r="BM133" s="109" t="s">
        <v>1311</v>
      </c>
    </row>
    <row r="134" spans="2:65" s="137" customFormat="1" ht="48">
      <c r="B134" s="130"/>
      <c r="D134" s="312" t="s">
        <v>159</v>
      </c>
      <c r="F134" s="313" t="s">
        <v>727</v>
      </c>
      <c r="I134" s="9"/>
      <c r="L134" s="130"/>
      <c r="M134" s="314"/>
      <c r="N134" s="131"/>
      <c r="O134" s="131"/>
      <c r="P134" s="131"/>
      <c r="Q134" s="131"/>
      <c r="R134" s="131"/>
      <c r="S134" s="131"/>
      <c r="T134" s="179"/>
      <c r="AT134" s="109" t="s">
        <v>159</v>
      </c>
      <c r="AU134" s="109" t="s">
        <v>85</v>
      </c>
    </row>
    <row r="135" spans="2:65" s="316" customFormat="1">
      <c r="B135" s="315"/>
      <c r="D135" s="317" t="s">
        <v>161</v>
      </c>
      <c r="E135" s="318" t="s">
        <v>5</v>
      </c>
      <c r="F135" s="319" t="s">
        <v>1312</v>
      </c>
      <c r="H135" s="320">
        <v>81</v>
      </c>
      <c r="I135" s="10"/>
      <c r="L135" s="315"/>
      <c r="M135" s="321"/>
      <c r="N135" s="322"/>
      <c r="O135" s="322"/>
      <c r="P135" s="322"/>
      <c r="Q135" s="322"/>
      <c r="R135" s="322"/>
      <c r="S135" s="322"/>
      <c r="T135" s="323"/>
      <c r="AT135" s="324" t="s">
        <v>161</v>
      </c>
      <c r="AU135" s="324" t="s">
        <v>85</v>
      </c>
      <c r="AV135" s="316" t="s">
        <v>85</v>
      </c>
      <c r="AW135" s="316" t="s">
        <v>40</v>
      </c>
      <c r="AX135" s="316" t="s">
        <v>25</v>
      </c>
      <c r="AY135" s="324" t="s">
        <v>150</v>
      </c>
    </row>
    <row r="136" spans="2:65" s="137" customFormat="1" ht="31.5" customHeight="1">
      <c r="B136" s="130"/>
      <c r="C136" s="302" t="s">
        <v>309</v>
      </c>
      <c r="D136" s="302" t="s">
        <v>152</v>
      </c>
      <c r="E136" s="303" t="s">
        <v>729</v>
      </c>
      <c r="F136" s="93" t="s">
        <v>730</v>
      </c>
      <c r="G136" s="304" t="s">
        <v>175</v>
      </c>
      <c r="H136" s="305">
        <v>81</v>
      </c>
      <c r="I136" s="8"/>
      <c r="J136" s="306">
        <f>ROUND(I136*H136,2)</f>
        <v>0</v>
      </c>
      <c r="K136" s="93" t="s">
        <v>156</v>
      </c>
      <c r="L136" s="130"/>
      <c r="M136" s="307" t="s">
        <v>5</v>
      </c>
      <c r="N136" s="308" t="s">
        <v>48</v>
      </c>
      <c r="O136" s="131"/>
      <c r="P136" s="309">
        <f>O136*H136</f>
        <v>0</v>
      </c>
      <c r="Q136" s="309">
        <v>0</v>
      </c>
      <c r="R136" s="309">
        <f>Q136*H136</f>
        <v>0</v>
      </c>
      <c r="S136" s="309">
        <v>0</v>
      </c>
      <c r="T136" s="310">
        <f>S136*H136</f>
        <v>0</v>
      </c>
      <c r="AR136" s="109" t="s">
        <v>157</v>
      </c>
      <c r="AT136" s="109" t="s">
        <v>152</v>
      </c>
      <c r="AU136" s="109" t="s">
        <v>85</v>
      </c>
      <c r="AY136" s="109" t="s">
        <v>150</v>
      </c>
      <c r="BE136" s="311">
        <f>IF(N136="základní",J136,0)</f>
        <v>0</v>
      </c>
      <c r="BF136" s="311">
        <f>IF(N136="snížená",J136,0)</f>
        <v>0</v>
      </c>
      <c r="BG136" s="311">
        <f>IF(N136="zákl. přenesená",J136,0)</f>
        <v>0</v>
      </c>
      <c r="BH136" s="311">
        <f>IF(N136="sníž. přenesená",J136,0)</f>
        <v>0</v>
      </c>
      <c r="BI136" s="311">
        <f>IF(N136="nulová",J136,0)</f>
        <v>0</v>
      </c>
      <c r="BJ136" s="109" t="s">
        <v>25</v>
      </c>
      <c r="BK136" s="311">
        <f>ROUND(I136*H136,2)</f>
        <v>0</v>
      </c>
      <c r="BL136" s="109" t="s">
        <v>157</v>
      </c>
      <c r="BM136" s="109" t="s">
        <v>1313</v>
      </c>
    </row>
    <row r="137" spans="2:65" s="316" customFormat="1">
      <c r="B137" s="315"/>
      <c r="D137" s="317" t="s">
        <v>161</v>
      </c>
      <c r="E137" s="318" t="s">
        <v>5</v>
      </c>
      <c r="F137" s="319" t="s">
        <v>1312</v>
      </c>
      <c r="H137" s="320">
        <v>81</v>
      </c>
      <c r="I137" s="10"/>
      <c r="L137" s="315"/>
      <c r="M137" s="321"/>
      <c r="N137" s="322"/>
      <c r="O137" s="322"/>
      <c r="P137" s="322"/>
      <c r="Q137" s="322"/>
      <c r="R137" s="322"/>
      <c r="S137" s="322"/>
      <c r="T137" s="323"/>
      <c r="AT137" s="324" t="s">
        <v>161</v>
      </c>
      <c r="AU137" s="324" t="s">
        <v>85</v>
      </c>
      <c r="AV137" s="316" t="s">
        <v>85</v>
      </c>
      <c r="AW137" s="316" t="s">
        <v>40</v>
      </c>
      <c r="AX137" s="316" t="s">
        <v>25</v>
      </c>
      <c r="AY137" s="324" t="s">
        <v>150</v>
      </c>
    </row>
    <row r="138" spans="2:65" s="137" customFormat="1" ht="44.25" customHeight="1">
      <c r="B138" s="130"/>
      <c r="C138" s="302" t="s">
        <v>315</v>
      </c>
      <c r="D138" s="302" t="s">
        <v>152</v>
      </c>
      <c r="E138" s="303" t="s">
        <v>289</v>
      </c>
      <c r="F138" s="93" t="s">
        <v>290</v>
      </c>
      <c r="G138" s="304" t="s">
        <v>175</v>
      </c>
      <c r="H138" s="305">
        <v>84</v>
      </c>
      <c r="I138" s="8"/>
      <c r="J138" s="306">
        <f>ROUND(I138*H138,2)</f>
        <v>0</v>
      </c>
      <c r="K138" s="93" t="s">
        <v>156</v>
      </c>
      <c r="L138" s="130"/>
      <c r="M138" s="307" t="s">
        <v>5</v>
      </c>
      <c r="N138" s="308" t="s">
        <v>48</v>
      </c>
      <c r="O138" s="131"/>
      <c r="P138" s="309">
        <f>O138*H138</f>
        <v>0</v>
      </c>
      <c r="Q138" s="309">
        <v>0</v>
      </c>
      <c r="R138" s="309">
        <f>Q138*H138</f>
        <v>0</v>
      </c>
      <c r="S138" s="309">
        <v>0</v>
      </c>
      <c r="T138" s="310">
        <f>S138*H138</f>
        <v>0</v>
      </c>
      <c r="AR138" s="109" t="s">
        <v>157</v>
      </c>
      <c r="AT138" s="109" t="s">
        <v>152</v>
      </c>
      <c r="AU138" s="109" t="s">
        <v>85</v>
      </c>
      <c r="AY138" s="109" t="s">
        <v>150</v>
      </c>
      <c r="BE138" s="311">
        <f>IF(N138="základní",J138,0)</f>
        <v>0</v>
      </c>
      <c r="BF138" s="311">
        <f>IF(N138="snížená",J138,0)</f>
        <v>0</v>
      </c>
      <c r="BG138" s="311">
        <f>IF(N138="zákl. přenesená",J138,0)</f>
        <v>0</v>
      </c>
      <c r="BH138" s="311">
        <f>IF(N138="sníž. přenesená",J138,0)</f>
        <v>0</v>
      </c>
      <c r="BI138" s="311">
        <f>IF(N138="nulová",J138,0)</f>
        <v>0</v>
      </c>
      <c r="BJ138" s="109" t="s">
        <v>25</v>
      </c>
      <c r="BK138" s="311">
        <f>ROUND(I138*H138,2)</f>
        <v>0</v>
      </c>
      <c r="BL138" s="109" t="s">
        <v>157</v>
      </c>
      <c r="BM138" s="109" t="s">
        <v>1314</v>
      </c>
    </row>
    <row r="139" spans="2:65" s="137" customFormat="1" ht="84">
      <c r="B139" s="130"/>
      <c r="D139" s="312" t="s">
        <v>159</v>
      </c>
      <c r="F139" s="313" t="s">
        <v>292</v>
      </c>
      <c r="I139" s="9"/>
      <c r="L139" s="130"/>
      <c r="M139" s="314"/>
      <c r="N139" s="131"/>
      <c r="O139" s="131"/>
      <c r="P139" s="131"/>
      <c r="Q139" s="131"/>
      <c r="R139" s="131"/>
      <c r="S139" s="131"/>
      <c r="T139" s="179"/>
      <c r="AT139" s="109" t="s">
        <v>159</v>
      </c>
      <c r="AU139" s="109" t="s">
        <v>85</v>
      </c>
    </row>
    <row r="140" spans="2:65" s="316" customFormat="1">
      <c r="B140" s="315"/>
      <c r="D140" s="317" t="s">
        <v>161</v>
      </c>
      <c r="E140" s="318" t="s">
        <v>5</v>
      </c>
      <c r="F140" s="319" t="s">
        <v>1315</v>
      </c>
      <c r="H140" s="320">
        <v>84</v>
      </c>
      <c r="I140" s="10"/>
      <c r="L140" s="315"/>
      <c r="M140" s="321"/>
      <c r="N140" s="322"/>
      <c r="O140" s="322"/>
      <c r="P140" s="322"/>
      <c r="Q140" s="322"/>
      <c r="R140" s="322"/>
      <c r="S140" s="322"/>
      <c r="T140" s="323"/>
      <c r="AT140" s="324" t="s">
        <v>161</v>
      </c>
      <c r="AU140" s="324" t="s">
        <v>85</v>
      </c>
      <c r="AV140" s="316" t="s">
        <v>85</v>
      </c>
      <c r="AW140" s="316" t="s">
        <v>40</v>
      </c>
      <c r="AX140" s="316" t="s">
        <v>25</v>
      </c>
      <c r="AY140" s="324" t="s">
        <v>150</v>
      </c>
    </row>
    <row r="141" spans="2:65" s="137" customFormat="1" ht="44.25" customHeight="1">
      <c r="B141" s="130"/>
      <c r="C141" s="302" t="s">
        <v>321</v>
      </c>
      <c r="D141" s="302" t="s">
        <v>152</v>
      </c>
      <c r="E141" s="303" t="s">
        <v>732</v>
      </c>
      <c r="F141" s="93" t="s">
        <v>733</v>
      </c>
      <c r="G141" s="304" t="s">
        <v>175</v>
      </c>
      <c r="H141" s="305">
        <v>74.081999999999994</v>
      </c>
      <c r="I141" s="8"/>
      <c r="J141" s="306">
        <f>ROUND(I141*H141,2)</f>
        <v>0</v>
      </c>
      <c r="K141" s="93" t="s">
        <v>156</v>
      </c>
      <c r="L141" s="130"/>
      <c r="M141" s="307" t="s">
        <v>5</v>
      </c>
      <c r="N141" s="308" t="s">
        <v>48</v>
      </c>
      <c r="O141" s="131"/>
      <c r="P141" s="309">
        <f>O141*H141</f>
        <v>0</v>
      </c>
      <c r="Q141" s="309">
        <v>0</v>
      </c>
      <c r="R141" s="309">
        <f>Q141*H141</f>
        <v>0</v>
      </c>
      <c r="S141" s="309">
        <v>0</v>
      </c>
      <c r="T141" s="310">
        <f>S141*H141</f>
        <v>0</v>
      </c>
      <c r="AR141" s="109" t="s">
        <v>157</v>
      </c>
      <c r="AT141" s="109" t="s">
        <v>152</v>
      </c>
      <c r="AU141" s="109" t="s">
        <v>85</v>
      </c>
      <c r="AY141" s="109" t="s">
        <v>150</v>
      </c>
      <c r="BE141" s="311">
        <f>IF(N141="základní",J141,0)</f>
        <v>0</v>
      </c>
      <c r="BF141" s="311">
        <f>IF(N141="snížená",J141,0)</f>
        <v>0</v>
      </c>
      <c r="BG141" s="311">
        <f>IF(N141="zákl. přenesená",J141,0)</f>
        <v>0</v>
      </c>
      <c r="BH141" s="311">
        <f>IF(N141="sníž. přenesená",J141,0)</f>
        <v>0</v>
      </c>
      <c r="BI141" s="311">
        <f>IF(N141="nulová",J141,0)</f>
        <v>0</v>
      </c>
      <c r="BJ141" s="109" t="s">
        <v>25</v>
      </c>
      <c r="BK141" s="311">
        <f>ROUND(I141*H141,2)</f>
        <v>0</v>
      </c>
      <c r="BL141" s="109" t="s">
        <v>157</v>
      </c>
      <c r="BM141" s="109" t="s">
        <v>1316</v>
      </c>
    </row>
    <row r="142" spans="2:65" s="137" customFormat="1" ht="192">
      <c r="B142" s="130"/>
      <c r="D142" s="312" t="s">
        <v>159</v>
      </c>
      <c r="F142" s="313" t="s">
        <v>297</v>
      </c>
      <c r="I142" s="9"/>
      <c r="L142" s="130"/>
      <c r="M142" s="314"/>
      <c r="N142" s="131"/>
      <c r="O142" s="131"/>
      <c r="P142" s="131"/>
      <c r="Q142" s="131"/>
      <c r="R142" s="131"/>
      <c r="S142" s="131"/>
      <c r="T142" s="179"/>
      <c r="AT142" s="109" t="s">
        <v>159</v>
      </c>
      <c r="AU142" s="109" t="s">
        <v>85</v>
      </c>
    </row>
    <row r="143" spans="2:65" s="316" customFormat="1">
      <c r="B143" s="315"/>
      <c r="D143" s="312" t="s">
        <v>161</v>
      </c>
      <c r="E143" s="324" t="s">
        <v>5</v>
      </c>
      <c r="F143" s="325" t="s">
        <v>1317</v>
      </c>
      <c r="H143" s="326">
        <v>65.599999999999994</v>
      </c>
      <c r="I143" s="10"/>
      <c r="L143" s="315"/>
      <c r="M143" s="321"/>
      <c r="N143" s="322"/>
      <c r="O143" s="322"/>
      <c r="P143" s="322"/>
      <c r="Q143" s="322"/>
      <c r="R143" s="322"/>
      <c r="S143" s="322"/>
      <c r="T143" s="323"/>
      <c r="AT143" s="324" t="s">
        <v>161</v>
      </c>
      <c r="AU143" s="324" t="s">
        <v>85</v>
      </c>
      <c r="AV143" s="316" t="s">
        <v>85</v>
      </c>
      <c r="AW143" s="316" t="s">
        <v>40</v>
      </c>
      <c r="AX143" s="316" t="s">
        <v>77</v>
      </c>
      <c r="AY143" s="324" t="s">
        <v>150</v>
      </c>
    </row>
    <row r="144" spans="2:65" s="316" customFormat="1">
      <c r="B144" s="315"/>
      <c r="D144" s="312" t="s">
        <v>161</v>
      </c>
      <c r="E144" s="324" t="s">
        <v>5</v>
      </c>
      <c r="F144" s="325" t="s">
        <v>1318</v>
      </c>
      <c r="H144" s="326">
        <v>8.4819999999999993</v>
      </c>
      <c r="I144" s="10"/>
      <c r="L144" s="315"/>
      <c r="M144" s="321"/>
      <c r="N144" s="322"/>
      <c r="O144" s="322"/>
      <c r="P144" s="322"/>
      <c r="Q144" s="322"/>
      <c r="R144" s="322"/>
      <c r="S144" s="322"/>
      <c r="T144" s="323"/>
      <c r="AT144" s="324" t="s">
        <v>161</v>
      </c>
      <c r="AU144" s="324" t="s">
        <v>85</v>
      </c>
      <c r="AV144" s="316" t="s">
        <v>85</v>
      </c>
      <c r="AW144" s="316" t="s">
        <v>40</v>
      </c>
      <c r="AX144" s="316" t="s">
        <v>77</v>
      </c>
      <c r="AY144" s="324" t="s">
        <v>150</v>
      </c>
    </row>
    <row r="145" spans="2:65" s="328" customFormat="1">
      <c r="B145" s="327"/>
      <c r="D145" s="317" t="s">
        <v>161</v>
      </c>
      <c r="E145" s="336" t="s">
        <v>5</v>
      </c>
      <c r="F145" s="337" t="s">
        <v>352</v>
      </c>
      <c r="H145" s="338">
        <v>74.081999999999994</v>
      </c>
      <c r="I145" s="11"/>
      <c r="L145" s="327"/>
      <c r="M145" s="332"/>
      <c r="N145" s="333"/>
      <c r="O145" s="333"/>
      <c r="P145" s="333"/>
      <c r="Q145" s="333"/>
      <c r="R145" s="333"/>
      <c r="S145" s="333"/>
      <c r="T145" s="334"/>
      <c r="AT145" s="335" t="s">
        <v>161</v>
      </c>
      <c r="AU145" s="335" t="s">
        <v>85</v>
      </c>
      <c r="AV145" s="328" t="s">
        <v>157</v>
      </c>
      <c r="AW145" s="328" t="s">
        <v>40</v>
      </c>
      <c r="AX145" s="328" t="s">
        <v>25</v>
      </c>
      <c r="AY145" s="335" t="s">
        <v>150</v>
      </c>
    </row>
    <row r="146" spans="2:65" s="137" customFormat="1" ht="31.5" customHeight="1">
      <c r="B146" s="130"/>
      <c r="C146" s="302" t="s">
        <v>10</v>
      </c>
      <c r="D146" s="302" t="s">
        <v>152</v>
      </c>
      <c r="E146" s="303" t="s">
        <v>1319</v>
      </c>
      <c r="F146" s="93" t="s">
        <v>1320</v>
      </c>
      <c r="G146" s="304" t="s">
        <v>401</v>
      </c>
      <c r="H146" s="305">
        <v>20</v>
      </c>
      <c r="I146" s="8"/>
      <c r="J146" s="306">
        <f>ROUND(I146*H146,2)</f>
        <v>0</v>
      </c>
      <c r="K146" s="93" t="s">
        <v>156</v>
      </c>
      <c r="L146" s="130"/>
      <c r="M146" s="307" t="s">
        <v>5</v>
      </c>
      <c r="N146" s="308" t="s">
        <v>48</v>
      </c>
      <c r="O146" s="131"/>
      <c r="P146" s="309">
        <f>O146*H146</f>
        <v>0</v>
      </c>
      <c r="Q146" s="309">
        <v>0</v>
      </c>
      <c r="R146" s="309">
        <f>Q146*H146</f>
        <v>0</v>
      </c>
      <c r="S146" s="309">
        <v>0</v>
      </c>
      <c r="T146" s="310">
        <f>S146*H146</f>
        <v>0</v>
      </c>
      <c r="AR146" s="109" t="s">
        <v>157</v>
      </c>
      <c r="AT146" s="109" t="s">
        <v>152</v>
      </c>
      <c r="AU146" s="109" t="s">
        <v>85</v>
      </c>
      <c r="AY146" s="109" t="s">
        <v>150</v>
      </c>
      <c r="BE146" s="311">
        <f>IF(N146="základní",J146,0)</f>
        <v>0</v>
      </c>
      <c r="BF146" s="311">
        <f>IF(N146="snížená",J146,0)</f>
        <v>0</v>
      </c>
      <c r="BG146" s="311">
        <f>IF(N146="zákl. přenesená",J146,0)</f>
        <v>0</v>
      </c>
      <c r="BH146" s="311">
        <f>IF(N146="sníž. přenesená",J146,0)</f>
        <v>0</v>
      </c>
      <c r="BI146" s="311">
        <f>IF(N146="nulová",J146,0)</f>
        <v>0</v>
      </c>
      <c r="BJ146" s="109" t="s">
        <v>25</v>
      </c>
      <c r="BK146" s="311">
        <f>ROUND(I146*H146,2)</f>
        <v>0</v>
      </c>
      <c r="BL146" s="109" t="s">
        <v>157</v>
      </c>
      <c r="BM146" s="109" t="s">
        <v>1321</v>
      </c>
    </row>
    <row r="147" spans="2:65" s="137" customFormat="1" ht="24">
      <c r="B147" s="130"/>
      <c r="D147" s="317" t="s">
        <v>159</v>
      </c>
      <c r="F147" s="348" t="s">
        <v>1322</v>
      </c>
      <c r="I147" s="9"/>
      <c r="L147" s="130"/>
      <c r="M147" s="314"/>
      <c r="N147" s="131"/>
      <c r="O147" s="131"/>
      <c r="P147" s="131"/>
      <c r="Q147" s="131"/>
      <c r="R147" s="131"/>
      <c r="S147" s="131"/>
      <c r="T147" s="179"/>
      <c r="AT147" s="109" t="s">
        <v>159</v>
      </c>
      <c r="AU147" s="109" t="s">
        <v>85</v>
      </c>
    </row>
    <row r="148" spans="2:65" s="137" customFormat="1" ht="31.5" customHeight="1">
      <c r="B148" s="130"/>
      <c r="C148" s="302" t="s">
        <v>330</v>
      </c>
      <c r="D148" s="302" t="s">
        <v>152</v>
      </c>
      <c r="E148" s="303" t="s">
        <v>1323</v>
      </c>
      <c r="F148" s="93" t="s">
        <v>1324</v>
      </c>
      <c r="G148" s="304" t="s">
        <v>401</v>
      </c>
      <c r="H148" s="305">
        <v>20</v>
      </c>
      <c r="I148" s="8"/>
      <c r="J148" s="306">
        <f>ROUND(I148*H148,2)</f>
        <v>0</v>
      </c>
      <c r="K148" s="93" t="s">
        <v>156</v>
      </c>
      <c r="L148" s="130"/>
      <c r="M148" s="307" t="s">
        <v>5</v>
      </c>
      <c r="N148" s="308" t="s">
        <v>48</v>
      </c>
      <c r="O148" s="131"/>
      <c r="P148" s="309">
        <f>O148*H148</f>
        <v>0</v>
      </c>
      <c r="Q148" s="309">
        <v>0</v>
      </c>
      <c r="R148" s="309">
        <f>Q148*H148</f>
        <v>0</v>
      </c>
      <c r="S148" s="309">
        <v>0</v>
      </c>
      <c r="T148" s="310">
        <f>S148*H148</f>
        <v>0</v>
      </c>
      <c r="AR148" s="109" t="s">
        <v>157</v>
      </c>
      <c r="AT148" s="109" t="s">
        <v>152</v>
      </c>
      <c r="AU148" s="109" t="s">
        <v>85</v>
      </c>
      <c r="AY148" s="109" t="s">
        <v>150</v>
      </c>
      <c r="BE148" s="311">
        <f>IF(N148="základní",J148,0)</f>
        <v>0</v>
      </c>
      <c r="BF148" s="311">
        <f>IF(N148="snížená",J148,0)</f>
        <v>0</v>
      </c>
      <c r="BG148" s="311">
        <f>IF(N148="zákl. přenesená",J148,0)</f>
        <v>0</v>
      </c>
      <c r="BH148" s="311">
        <f>IF(N148="sníž. přenesená",J148,0)</f>
        <v>0</v>
      </c>
      <c r="BI148" s="311">
        <f>IF(N148="nulová",J148,0)</f>
        <v>0</v>
      </c>
      <c r="BJ148" s="109" t="s">
        <v>25</v>
      </c>
      <c r="BK148" s="311">
        <f>ROUND(I148*H148,2)</f>
        <v>0</v>
      </c>
      <c r="BL148" s="109" t="s">
        <v>157</v>
      </c>
      <c r="BM148" s="109" t="s">
        <v>1325</v>
      </c>
    </row>
    <row r="149" spans="2:65" s="137" customFormat="1" ht="24">
      <c r="B149" s="130"/>
      <c r="D149" s="317" t="s">
        <v>159</v>
      </c>
      <c r="F149" s="348" t="s">
        <v>1322</v>
      </c>
      <c r="I149" s="9"/>
      <c r="L149" s="130"/>
      <c r="M149" s="314"/>
      <c r="N149" s="131"/>
      <c r="O149" s="131"/>
      <c r="P149" s="131"/>
      <c r="Q149" s="131"/>
      <c r="R149" s="131"/>
      <c r="S149" s="131"/>
      <c r="T149" s="179"/>
      <c r="AT149" s="109" t="s">
        <v>159</v>
      </c>
      <c r="AU149" s="109" t="s">
        <v>85</v>
      </c>
    </row>
    <row r="150" spans="2:65" s="137" customFormat="1" ht="44.25" customHeight="1">
      <c r="B150" s="130"/>
      <c r="C150" s="302" t="s">
        <v>336</v>
      </c>
      <c r="D150" s="302" t="s">
        <v>152</v>
      </c>
      <c r="E150" s="303" t="s">
        <v>1326</v>
      </c>
      <c r="F150" s="93" t="s">
        <v>1327</v>
      </c>
      <c r="G150" s="304" t="s">
        <v>401</v>
      </c>
      <c r="H150" s="305">
        <v>20</v>
      </c>
      <c r="I150" s="8"/>
      <c r="J150" s="306">
        <f>ROUND(I150*H150,2)</f>
        <v>0</v>
      </c>
      <c r="K150" s="93" t="s">
        <v>156</v>
      </c>
      <c r="L150" s="130"/>
      <c r="M150" s="307" t="s">
        <v>5</v>
      </c>
      <c r="N150" s="308" t="s">
        <v>48</v>
      </c>
      <c r="O150" s="131"/>
      <c r="P150" s="309">
        <f>O150*H150</f>
        <v>0</v>
      </c>
      <c r="Q150" s="309">
        <v>0</v>
      </c>
      <c r="R150" s="309">
        <f>Q150*H150</f>
        <v>0</v>
      </c>
      <c r="S150" s="309">
        <v>0</v>
      </c>
      <c r="T150" s="310">
        <f>S150*H150</f>
        <v>0</v>
      </c>
      <c r="AR150" s="109" t="s">
        <v>157</v>
      </c>
      <c r="AT150" s="109" t="s">
        <v>152</v>
      </c>
      <c r="AU150" s="109" t="s">
        <v>85</v>
      </c>
      <c r="AY150" s="109" t="s">
        <v>150</v>
      </c>
      <c r="BE150" s="311">
        <f>IF(N150="základní",J150,0)</f>
        <v>0</v>
      </c>
      <c r="BF150" s="311">
        <f>IF(N150="snížená",J150,0)</f>
        <v>0</v>
      </c>
      <c r="BG150" s="311">
        <f>IF(N150="zákl. přenesená",J150,0)</f>
        <v>0</v>
      </c>
      <c r="BH150" s="311">
        <f>IF(N150="sníž. přenesená",J150,0)</f>
        <v>0</v>
      </c>
      <c r="BI150" s="311">
        <f>IF(N150="nulová",J150,0)</f>
        <v>0</v>
      </c>
      <c r="BJ150" s="109" t="s">
        <v>25</v>
      </c>
      <c r="BK150" s="311">
        <f>ROUND(I150*H150,2)</f>
        <v>0</v>
      </c>
      <c r="BL150" s="109" t="s">
        <v>157</v>
      </c>
      <c r="BM150" s="109" t="s">
        <v>1328</v>
      </c>
    </row>
    <row r="151" spans="2:65" s="137" customFormat="1" ht="24">
      <c r="B151" s="130"/>
      <c r="D151" s="317" t="s">
        <v>159</v>
      </c>
      <c r="F151" s="348" t="s">
        <v>1322</v>
      </c>
      <c r="I151" s="9"/>
      <c r="L151" s="130"/>
      <c r="M151" s="314"/>
      <c r="N151" s="131"/>
      <c r="O151" s="131"/>
      <c r="P151" s="131"/>
      <c r="Q151" s="131"/>
      <c r="R151" s="131"/>
      <c r="S151" s="131"/>
      <c r="T151" s="179"/>
      <c r="AT151" s="109" t="s">
        <v>159</v>
      </c>
      <c r="AU151" s="109" t="s">
        <v>85</v>
      </c>
    </row>
    <row r="152" spans="2:65" s="137" customFormat="1" ht="44.25" customHeight="1">
      <c r="B152" s="130"/>
      <c r="C152" s="302" t="s">
        <v>345</v>
      </c>
      <c r="D152" s="302" t="s">
        <v>152</v>
      </c>
      <c r="E152" s="303" t="s">
        <v>1329</v>
      </c>
      <c r="F152" s="93" t="s">
        <v>1330</v>
      </c>
      <c r="G152" s="304" t="s">
        <v>401</v>
      </c>
      <c r="H152" s="305">
        <v>20</v>
      </c>
      <c r="I152" s="8"/>
      <c r="J152" s="306">
        <f>ROUND(I152*H152,2)</f>
        <v>0</v>
      </c>
      <c r="K152" s="93" t="s">
        <v>156</v>
      </c>
      <c r="L152" s="130"/>
      <c r="M152" s="307" t="s">
        <v>5</v>
      </c>
      <c r="N152" s="308" t="s">
        <v>48</v>
      </c>
      <c r="O152" s="131"/>
      <c r="P152" s="309">
        <f>O152*H152</f>
        <v>0</v>
      </c>
      <c r="Q152" s="309">
        <v>0</v>
      </c>
      <c r="R152" s="309">
        <f>Q152*H152</f>
        <v>0</v>
      </c>
      <c r="S152" s="309">
        <v>0</v>
      </c>
      <c r="T152" s="310">
        <f>S152*H152</f>
        <v>0</v>
      </c>
      <c r="AR152" s="109" t="s">
        <v>157</v>
      </c>
      <c r="AT152" s="109" t="s">
        <v>152</v>
      </c>
      <c r="AU152" s="109" t="s">
        <v>85</v>
      </c>
      <c r="AY152" s="109" t="s">
        <v>150</v>
      </c>
      <c r="BE152" s="311">
        <f>IF(N152="základní",J152,0)</f>
        <v>0</v>
      </c>
      <c r="BF152" s="311">
        <f>IF(N152="snížená",J152,0)</f>
        <v>0</v>
      </c>
      <c r="BG152" s="311">
        <f>IF(N152="zákl. přenesená",J152,0)</f>
        <v>0</v>
      </c>
      <c r="BH152" s="311">
        <f>IF(N152="sníž. přenesená",J152,0)</f>
        <v>0</v>
      </c>
      <c r="BI152" s="311">
        <f>IF(N152="nulová",J152,0)</f>
        <v>0</v>
      </c>
      <c r="BJ152" s="109" t="s">
        <v>25</v>
      </c>
      <c r="BK152" s="311">
        <f>ROUND(I152*H152,2)</f>
        <v>0</v>
      </c>
      <c r="BL152" s="109" t="s">
        <v>157</v>
      </c>
      <c r="BM152" s="109" t="s">
        <v>1331</v>
      </c>
    </row>
    <row r="153" spans="2:65" s="137" customFormat="1" ht="24">
      <c r="B153" s="130"/>
      <c r="D153" s="317" t="s">
        <v>159</v>
      </c>
      <c r="F153" s="348" t="s">
        <v>1322</v>
      </c>
      <c r="I153" s="9"/>
      <c r="L153" s="130"/>
      <c r="M153" s="314"/>
      <c r="N153" s="131"/>
      <c r="O153" s="131"/>
      <c r="P153" s="131"/>
      <c r="Q153" s="131"/>
      <c r="R153" s="131"/>
      <c r="S153" s="131"/>
      <c r="T153" s="179"/>
      <c r="AT153" s="109" t="s">
        <v>159</v>
      </c>
      <c r="AU153" s="109" t="s">
        <v>85</v>
      </c>
    </row>
    <row r="154" spans="2:65" s="137" customFormat="1" ht="22.5" customHeight="1">
      <c r="B154" s="130"/>
      <c r="C154" s="302" t="s">
        <v>354</v>
      </c>
      <c r="D154" s="302" t="s">
        <v>152</v>
      </c>
      <c r="E154" s="303" t="s">
        <v>1332</v>
      </c>
      <c r="F154" s="93" t="s">
        <v>1333</v>
      </c>
      <c r="G154" s="304" t="s">
        <v>401</v>
      </c>
      <c r="H154" s="305">
        <v>20</v>
      </c>
      <c r="I154" s="8"/>
      <c r="J154" s="306">
        <f>ROUND(I154*H154,2)</f>
        <v>0</v>
      </c>
      <c r="K154" s="93" t="s">
        <v>5</v>
      </c>
      <c r="L154" s="130"/>
      <c r="M154" s="307" t="s">
        <v>5</v>
      </c>
      <c r="N154" s="308" t="s">
        <v>48</v>
      </c>
      <c r="O154" s="131"/>
      <c r="P154" s="309">
        <f>O154*H154</f>
        <v>0</v>
      </c>
      <c r="Q154" s="309">
        <v>0</v>
      </c>
      <c r="R154" s="309">
        <f>Q154*H154</f>
        <v>0</v>
      </c>
      <c r="S154" s="309">
        <v>0</v>
      </c>
      <c r="T154" s="310">
        <f>S154*H154</f>
        <v>0</v>
      </c>
      <c r="AR154" s="109" t="s">
        <v>157</v>
      </c>
      <c r="AT154" s="109" t="s">
        <v>152</v>
      </c>
      <c r="AU154" s="109" t="s">
        <v>85</v>
      </c>
      <c r="AY154" s="109" t="s">
        <v>150</v>
      </c>
      <c r="BE154" s="311">
        <f>IF(N154="základní",J154,0)</f>
        <v>0</v>
      </c>
      <c r="BF154" s="311">
        <f>IF(N154="snížená",J154,0)</f>
        <v>0</v>
      </c>
      <c r="BG154" s="311">
        <f>IF(N154="zákl. přenesená",J154,0)</f>
        <v>0</v>
      </c>
      <c r="BH154" s="311">
        <f>IF(N154="sníž. přenesená",J154,0)</f>
        <v>0</v>
      </c>
      <c r="BI154" s="311">
        <f>IF(N154="nulová",J154,0)</f>
        <v>0</v>
      </c>
      <c r="BJ154" s="109" t="s">
        <v>25</v>
      </c>
      <c r="BK154" s="311">
        <f>ROUND(I154*H154,2)</f>
        <v>0</v>
      </c>
      <c r="BL154" s="109" t="s">
        <v>157</v>
      </c>
      <c r="BM154" s="109" t="s">
        <v>1334</v>
      </c>
    </row>
    <row r="155" spans="2:65" s="137" customFormat="1" ht="31.5" customHeight="1">
      <c r="B155" s="130"/>
      <c r="C155" s="302" t="s">
        <v>360</v>
      </c>
      <c r="D155" s="302" t="s">
        <v>152</v>
      </c>
      <c r="E155" s="303" t="s">
        <v>736</v>
      </c>
      <c r="F155" s="93" t="s">
        <v>737</v>
      </c>
      <c r="G155" s="304" t="s">
        <v>175</v>
      </c>
      <c r="H155" s="305">
        <v>74.081999999999994</v>
      </c>
      <c r="I155" s="8"/>
      <c r="J155" s="306">
        <f>ROUND(I155*H155,2)</f>
        <v>0</v>
      </c>
      <c r="K155" s="93" t="s">
        <v>156</v>
      </c>
      <c r="L155" s="130"/>
      <c r="M155" s="307" t="s">
        <v>5</v>
      </c>
      <c r="N155" s="308" t="s">
        <v>48</v>
      </c>
      <c r="O155" s="131"/>
      <c r="P155" s="309">
        <f>O155*H155</f>
        <v>0</v>
      </c>
      <c r="Q155" s="309">
        <v>0</v>
      </c>
      <c r="R155" s="309">
        <f>Q155*H155</f>
        <v>0</v>
      </c>
      <c r="S155" s="309">
        <v>0</v>
      </c>
      <c r="T155" s="310">
        <f>S155*H155</f>
        <v>0</v>
      </c>
      <c r="AR155" s="109" t="s">
        <v>157</v>
      </c>
      <c r="AT155" s="109" t="s">
        <v>152</v>
      </c>
      <c r="AU155" s="109" t="s">
        <v>85</v>
      </c>
      <c r="AY155" s="109" t="s">
        <v>150</v>
      </c>
      <c r="BE155" s="311">
        <f>IF(N155="základní",J155,0)</f>
        <v>0</v>
      </c>
      <c r="BF155" s="311">
        <f>IF(N155="snížená",J155,0)</f>
        <v>0</v>
      </c>
      <c r="BG155" s="311">
        <f>IF(N155="zákl. přenesená",J155,0)</f>
        <v>0</v>
      </c>
      <c r="BH155" s="311">
        <f>IF(N155="sníž. přenesená",J155,0)</f>
        <v>0</v>
      </c>
      <c r="BI155" s="311">
        <f>IF(N155="nulová",J155,0)</f>
        <v>0</v>
      </c>
      <c r="BJ155" s="109" t="s">
        <v>25</v>
      </c>
      <c r="BK155" s="311">
        <f>ROUND(I155*H155,2)</f>
        <v>0</v>
      </c>
      <c r="BL155" s="109" t="s">
        <v>157</v>
      </c>
      <c r="BM155" s="109" t="s">
        <v>1335</v>
      </c>
    </row>
    <row r="156" spans="2:65" s="137" customFormat="1" ht="144">
      <c r="B156" s="130"/>
      <c r="D156" s="312" t="s">
        <v>159</v>
      </c>
      <c r="F156" s="313" t="s">
        <v>303</v>
      </c>
      <c r="I156" s="9"/>
      <c r="L156" s="130"/>
      <c r="M156" s="314"/>
      <c r="N156" s="131"/>
      <c r="O156" s="131"/>
      <c r="P156" s="131"/>
      <c r="Q156" s="131"/>
      <c r="R156" s="131"/>
      <c r="S156" s="131"/>
      <c r="T156" s="179"/>
      <c r="AT156" s="109" t="s">
        <v>159</v>
      </c>
      <c r="AU156" s="109" t="s">
        <v>85</v>
      </c>
    </row>
    <row r="157" spans="2:65" s="316" customFormat="1">
      <c r="B157" s="315"/>
      <c r="D157" s="312" t="s">
        <v>161</v>
      </c>
      <c r="E157" s="324" t="s">
        <v>5</v>
      </c>
      <c r="F157" s="325" t="s">
        <v>1317</v>
      </c>
      <c r="H157" s="326">
        <v>65.599999999999994</v>
      </c>
      <c r="I157" s="10"/>
      <c r="L157" s="315"/>
      <c r="M157" s="321"/>
      <c r="N157" s="322"/>
      <c r="O157" s="322"/>
      <c r="P157" s="322"/>
      <c r="Q157" s="322"/>
      <c r="R157" s="322"/>
      <c r="S157" s="322"/>
      <c r="T157" s="323"/>
      <c r="AT157" s="324" t="s">
        <v>161</v>
      </c>
      <c r="AU157" s="324" t="s">
        <v>85</v>
      </c>
      <c r="AV157" s="316" t="s">
        <v>85</v>
      </c>
      <c r="AW157" s="316" t="s">
        <v>40</v>
      </c>
      <c r="AX157" s="316" t="s">
        <v>77</v>
      </c>
      <c r="AY157" s="324" t="s">
        <v>150</v>
      </c>
    </row>
    <row r="158" spans="2:65" s="316" customFormat="1">
      <c r="B158" s="315"/>
      <c r="D158" s="312" t="s">
        <v>161</v>
      </c>
      <c r="E158" s="324" t="s">
        <v>5</v>
      </c>
      <c r="F158" s="325" t="s">
        <v>1318</v>
      </c>
      <c r="H158" s="326">
        <v>8.4819999999999993</v>
      </c>
      <c r="I158" s="10"/>
      <c r="L158" s="315"/>
      <c r="M158" s="321"/>
      <c r="N158" s="322"/>
      <c r="O158" s="322"/>
      <c r="P158" s="322"/>
      <c r="Q158" s="322"/>
      <c r="R158" s="322"/>
      <c r="S158" s="322"/>
      <c r="T158" s="323"/>
      <c r="AT158" s="324" t="s">
        <v>161</v>
      </c>
      <c r="AU158" s="324" t="s">
        <v>85</v>
      </c>
      <c r="AV158" s="316" t="s">
        <v>85</v>
      </c>
      <c r="AW158" s="316" t="s">
        <v>40</v>
      </c>
      <c r="AX158" s="316" t="s">
        <v>77</v>
      </c>
      <c r="AY158" s="324" t="s">
        <v>150</v>
      </c>
    </row>
    <row r="159" spans="2:65" s="328" customFormat="1">
      <c r="B159" s="327"/>
      <c r="D159" s="317" t="s">
        <v>161</v>
      </c>
      <c r="E159" s="336" t="s">
        <v>5</v>
      </c>
      <c r="F159" s="337" t="s">
        <v>352</v>
      </c>
      <c r="H159" s="338">
        <v>74.081999999999994</v>
      </c>
      <c r="I159" s="11"/>
      <c r="L159" s="327"/>
      <c r="M159" s="332"/>
      <c r="N159" s="333"/>
      <c r="O159" s="333"/>
      <c r="P159" s="333"/>
      <c r="Q159" s="333"/>
      <c r="R159" s="333"/>
      <c r="S159" s="333"/>
      <c r="T159" s="334"/>
      <c r="AT159" s="335" t="s">
        <v>161</v>
      </c>
      <c r="AU159" s="335" t="s">
        <v>85</v>
      </c>
      <c r="AV159" s="328" t="s">
        <v>157</v>
      </c>
      <c r="AW159" s="328" t="s">
        <v>40</v>
      </c>
      <c r="AX159" s="328" t="s">
        <v>25</v>
      </c>
      <c r="AY159" s="335" t="s">
        <v>150</v>
      </c>
    </row>
    <row r="160" spans="2:65" s="137" customFormat="1" ht="22.5" customHeight="1">
      <c r="B160" s="130"/>
      <c r="C160" s="302" t="s">
        <v>366</v>
      </c>
      <c r="D160" s="302" t="s">
        <v>152</v>
      </c>
      <c r="E160" s="303" t="s">
        <v>305</v>
      </c>
      <c r="F160" s="93" t="s">
        <v>306</v>
      </c>
      <c r="G160" s="304" t="s">
        <v>175</v>
      </c>
      <c r="H160" s="305">
        <v>74.081999999999994</v>
      </c>
      <c r="I160" s="8"/>
      <c r="J160" s="306">
        <f>ROUND(I160*H160,2)</f>
        <v>0</v>
      </c>
      <c r="K160" s="93" t="s">
        <v>156</v>
      </c>
      <c r="L160" s="130"/>
      <c r="M160" s="307" t="s">
        <v>5</v>
      </c>
      <c r="N160" s="308" t="s">
        <v>48</v>
      </c>
      <c r="O160" s="131"/>
      <c r="P160" s="309">
        <f>O160*H160</f>
        <v>0</v>
      </c>
      <c r="Q160" s="309">
        <v>0</v>
      </c>
      <c r="R160" s="309">
        <f>Q160*H160</f>
        <v>0</v>
      </c>
      <c r="S160" s="309">
        <v>0</v>
      </c>
      <c r="T160" s="310">
        <f>S160*H160</f>
        <v>0</v>
      </c>
      <c r="AR160" s="109" t="s">
        <v>157</v>
      </c>
      <c r="AT160" s="109" t="s">
        <v>152</v>
      </c>
      <c r="AU160" s="109" t="s">
        <v>85</v>
      </c>
      <c r="AY160" s="109" t="s">
        <v>150</v>
      </c>
      <c r="BE160" s="311">
        <f>IF(N160="základní",J160,0)</f>
        <v>0</v>
      </c>
      <c r="BF160" s="311">
        <f>IF(N160="snížená",J160,0)</f>
        <v>0</v>
      </c>
      <c r="BG160" s="311">
        <f>IF(N160="zákl. přenesená",J160,0)</f>
        <v>0</v>
      </c>
      <c r="BH160" s="311">
        <f>IF(N160="sníž. přenesená",J160,0)</f>
        <v>0</v>
      </c>
      <c r="BI160" s="311">
        <f>IF(N160="nulová",J160,0)</f>
        <v>0</v>
      </c>
      <c r="BJ160" s="109" t="s">
        <v>25</v>
      </c>
      <c r="BK160" s="311">
        <f>ROUND(I160*H160,2)</f>
        <v>0</v>
      </c>
      <c r="BL160" s="109" t="s">
        <v>157</v>
      </c>
      <c r="BM160" s="109" t="s">
        <v>1336</v>
      </c>
    </row>
    <row r="161" spans="2:65" s="137" customFormat="1" ht="72">
      <c r="B161" s="130"/>
      <c r="D161" s="312" t="s">
        <v>159</v>
      </c>
      <c r="F161" s="313" t="s">
        <v>308</v>
      </c>
      <c r="I161" s="9"/>
      <c r="L161" s="130"/>
      <c r="M161" s="314"/>
      <c r="N161" s="131"/>
      <c r="O161" s="131"/>
      <c r="P161" s="131"/>
      <c r="Q161" s="131"/>
      <c r="R161" s="131"/>
      <c r="S161" s="131"/>
      <c r="T161" s="179"/>
      <c r="AT161" s="109" t="s">
        <v>159</v>
      </c>
      <c r="AU161" s="109" t="s">
        <v>85</v>
      </c>
    </row>
    <row r="162" spans="2:65" s="316" customFormat="1">
      <c r="B162" s="315"/>
      <c r="D162" s="312" t="s">
        <v>161</v>
      </c>
      <c r="E162" s="324" t="s">
        <v>5</v>
      </c>
      <c r="F162" s="325" t="s">
        <v>1317</v>
      </c>
      <c r="H162" s="326">
        <v>65.599999999999994</v>
      </c>
      <c r="I162" s="10"/>
      <c r="L162" s="315"/>
      <c r="M162" s="321"/>
      <c r="N162" s="322"/>
      <c r="O162" s="322"/>
      <c r="P162" s="322"/>
      <c r="Q162" s="322"/>
      <c r="R162" s="322"/>
      <c r="S162" s="322"/>
      <c r="T162" s="323"/>
      <c r="AT162" s="324" t="s">
        <v>161</v>
      </c>
      <c r="AU162" s="324" t="s">
        <v>85</v>
      </c>
      <c r="AV162" s="316" t="s">
        <v>85</v>
      </c>
      <c r="AW162" s="316" t="s">
        <v>40</v>
      </c>
      <c r="AX162" s="316" t="s">
        <v>77</v>
      </c>
      <c r="AY162" s="324" t="s">
        <v>150</v>
      </c>
    </row>
    <row r="163" spans="2:65" s="316" customFormat="1">
      <c r="B163" s="315"/>
      <c r="D163" s="312" t="s">
        <v>161</v>
      </c>
      <c r="E163" s="324" t="s">
        <v>5</v>
      </c>
      <c r="F163" s="325" t="s">
        <v>1318</v>
      </c>
      <c r="H163" s="326">
        <v>8.4819999999999993</v>
      </c>
      <c r="I163" s="10"/>
      <c r="L163" s="315"/>
      <c r="M163" s="321"/>
      <c r="N163" s="322"/>
      <c r="O163" s="322"/>
      <c r="P163" s="322"/>
      <c r="Q163" s="322"/>
      <c r="R163" s="322"/>
      <c r="S163" s="322"/>
      <c r="T163" s="323"/>
      <c r="AT163" s="324" t="s">
        <v>161</v>
      </c>
      <c r="AU163" s="324" t="s">
        <v>85</v>
      </c>
      <c r="AV163" s="316" t="s">
        <v>85</v>
      </c>
      <c r="AW163" s="316" t="s">
        <v>40</v>
      </c>
      <c r="AX163" s="316" t="s">
        <v>77</v>
      </c>
      <c r="AY163" s="324" t="s">
        <v>150</v>
      </c>
    </row>
    <row r="164" spans="2:65" s="328" customFormat="1">
      <c r="B164" s="327"/>
      <c r="D164" s="317" t="s">
        <v>161</v>
      </c>
      <c r="E164" s="336" t="s">
        <v>5</v>
      </c>
      <c r="F164" s="337" t="s">
        <v>352</v>
      </c>
      <c r="H164" s="338">
        <v>74.081999999999994</v>
      </c>
      <c r="I164" s="11"/>
      <c r="L164" s="327"/>
      <c r="M164" s="332"/>
      <c r="N164" s="333"/>
      <c r="O164" s="333"/>
      <c r="P164" s="333"/>
      <c r="Q164" s="333"/>
      <c r="R164" s="333"/>
      <c r="S164" s="333"/>
      <c r="T164" s="334"/>
      <c r="AT164" s="335" t="s">
        <v>161</v>
      </c>
      <c r="AU164" s="335" t="s">
        <v>85</v>
      </c>
      <c r="AV164" s="328" t="s">
        <v>157</v>
      </c>
      <c r="AW164" s="328" t="s">
        <v>40</v>
      </c>
      <c r="AX164" s="328" t="s">
        <v>25</v>
      </c>
      <c r="AY164" s="335" t="s">
        <v>150</v>
      </c>
    </row>
    <row r="165" spans="2:65" s="137" customFormat="1" ht="31.5" customHeight="1">
      <c r="B165" s="130"/>
      <c r="C165" s="302" t="s">
        <v>372</v>
      </c>
      <c r="D165" s="302" t="s">
        <v>152</v>
      </c>
      <c r="E165" s="303" t="s">
        <v>310</v>
      </c>
      <c r="F165" s="93" t="s">
        <v>311</v>
      </c>
      <c r="G165" s="304" t="s">
        <v>175</v>
      </c>
      <c r="H165" s="305">
        <v>22</v>
      </c>
      <c r="I165" s="8"/>
      <c r="J165" s="306">
        <f>ROUND(I165*H165,2)</f>
        <v>0</v>
      </c>
      <c r="K165" s="93" t="s">
        <v>156</v>
      </c>
      <c r="L165" s="130"/>
      <c r="M165" s="307" t="s">
        <v>5</v>
      </c>
      <c r="N165" s="308" t="s">
        <v>48</v>
      </c>
      <c r="O165" s="131"/>
      <c r="P165" s="309">
        <f>O165*H165</f>
        <v>0</v>
      </c>
      <c r="Q165" s="309">
        <v>0</v>
      </c>
      <c r="R165" s="309">
        <f>Q165*H165</f>
        <v>0</v>
      </c>
      <c r="S165" s="309">
        <v>0</v>
      </c>
      <c r="T165" s="310">
        <f>S165*H165</f>
        <v>0</v>
      </c>
      <c r="AR165" s="109" t="s">
        <v>157</v>
      </c>
      <c r="AT165" s="109" t="s">
        <v>152</v>
      </c>
      <c r="AU165" s="109" t="s">
        <v>85</v>
      </c>
      <c r="AY165" s="109" t="s">
        <v>150</v>
      </c>
      <c r="BE165" s="311">
        <f>IF(N165="základní",J165,0)</f>
        <v>0</v>
      </c>
      <c r="BF165" s="311">
        <f>IF(N165="snížená",J165,0)</f>
        <v>0</v>
      </c>
      <c r="BG165" s="311">
        <f>IF(N165="zákl. přenesená",J165,0)</f>
        <v>0</v>
      </c>
      <c r="BH165" s="311">
        <f>IF(N165="sníž. přenesená",J165,0)</f>
        <v>0</v>
      </c>
      <c r="BI165" s="311">
        <f>IF(N165="nulová",J165,0)</f>
        <v>0</v>
      </c>
      <c r="BJ165" s="109" t="s">
        <v>25</v>
      </c>
      <c r="BK165" s="311">
        <f>ROUND(I165*H165,2)</f>
        <v>0</v>
      </c>
      <c r="BL165" s="109" t="s">
        <v>157</v>
      </c>
      <c r="BM165" s="109" t="s">
        <v>1337</v>
      </c>
    </row>
    <row r="166" spans="2:65" s="137" customFormat="1" ht="409.6">
      <c r="B166" s="130"/>
      <c r="D166" s="312" t="s">
        <v>159</v>
      </c>
      <c r="F166" s="313" t="s">
        <v>313</v>
      </c>
      <c r="I166" s="9"/>
      <c r="L166" s="130"/>
      <c r="M166" s="314"/>
      <c r="N166" s="131"/>
      <c r="O166" s="131"/>
      <c r="P166" s="131"/>
      <c r="Q166" s="131"/>
      <c r="R166" s="131"/>
      <c r="S166" s="131"/>
      <c r="T166" s="179"/>
      <c r="AT166" s="109" t="s">
        <v>159</v>
      </c>
      <c r="AU166" s="109" t="s">
        <v>85</v>
      </c>
    </row>
    <row r="167" spans="2:65" s="316" customFormat="1">
      <c r="B167" s="315"/>
      <c r="D167" s="317" t="s">
        <v>161</v>
      </c>
      <c r="E167" s="318" t="s">
        <v>5</v>
      </c>
      <c r="F167" s="319" t="s">
        <v>1338</v>
      </c>
      <c r="H167" s="320">
        <v>22</v>
      </c>
      <c r="I167" s="10"/>
      <c r="L167" s="315"/>
      <c r="M167" s="321"/>
      <c r="N167" s="322"/>
      <c r="O167" s="322"/>
      <c r="P167" s="322"/>
      <c r="Q167" s="322"/>
      <c r="R167" s="322"/>
      <c r="S167" s="322"/>
      <c r="T167" s="323"/>
      <c r="AT167" s="324" t="s">
        <v>161</v>
      </c>
      <c r="AU167" s="324" t="s">
        <v>85</v>
      </c>
      <c r="AV167" s="316" t="s">
        <v>85</v>
      </c>
      <c r="AW167" s="316" t="s">
        <v>40</v>
      </c>
      <c r="AX167" s="316" t="s">
        <v>25</v>
      </c>
      <c r="AY167" s="324" t="s">
        <v>150</v>
      </c>
    </row>
    <row r="168" spans="2:65" s="137" customFormat="1" ht="31.5" customHeight="1">
      <c r="B168" s="130"/>
      <c r="C168" s="302" t="s">
        <v>378</v>
      </c>
      <c r="D168" s="302" t="s">
        <v>152</v>
      </c>
      <c r="E168" s="303" t="s">
        <v>743</v>
      </c>
      <c r="F168" s="93" t="s">
        <v>744</v>
      </c>
      <c r="G168" s="304" t="s">
        <v>155</v>
      </c>
      <c r="H168" s="305">
        <v>232.5</v>
      </c>
      <c r="I168" s="8"/>
      <c r="J168" s="306">
        <f>ROUND(I168*H168,2)</f>
        <v>0</v>
      </c>
      <c r="K168" s="93" t="s">
        <v>156</v>
      </c>
      <c r="L168" s="130"/>
      <c r="M168" s="307" t="s">
        <v>5</v>
      </c>
      <c r="N168" s="308" t="s">
        <v>48</v>
      </c>
      <c r="O168" s="131"/>
      <c r="P168" s="309">
        <f>O168*H168</f>
        <v>0</v>
      </c>
      <c r="Q168" s="309">
        <v>0</v>
      </c>
      <c r="R168" s="309">
        <f>Q168*H168</f>
        <v>0</v>
      </c>
      <c r="S168" s="309">
        <v>0</v>
      </c>
      <c r="T168" s="310">
        <f>S168*H168</f>
        <v>0</v>
      </c>
      <c r="AR168" s="109" t="s">
        <v>157</v>
      </c>
      <c r="AT168" s="109" t="s">
        <v>152</v>
      </c>
      <c r="AU168" s="109" t="s">
        <v>85</v>
      </c>
      <c r="AY168" s="109" t="s">
        <v>150</v>
      </c>
      <c r="BE168" s="311">
        <f>IF(N168="základní",J168,0)</f>
        <v>0</v>
      </c>
      <c r="BF168" s="311">
        <f>IF(N168="snížená",J168,0)</f>
        <v>0</v>
      </c>
      <c r="BG168" s="311">
        <f>IF(N168="zákl. přenesená",J168,0)</f>
        <v>0</v>
      </c>
      <c r="BH168" s="311">
        <f>IF(N168="sníž. přenesená",J168,0)</f>
        <v>0</v>
      </c>
      <c r="BI168" s="311">
        <f>IF(N168="nulová",J168,0)</f>
        <v>0</v>
      </c>
      <c r="BJ168" s="109" t="s">
        <v>25</v>
      </c>
      <c r="BK168" s="311">
        <f>ROUND(I168*H168,2)</f>
        <v>0</v>
      </c>
      <c r="BL168" s="109" t="s">
        <v>157</v>
      </c>
      <c r="BM168" s="109" t="s">
        <v>1339</v>
      </c>
    </row>
    <row r="169" spans="2:65" s="137" customFormat="1" ht="108">
      <c r="B169" s="130"/>
      <c r="D169" s="312" t="s">
        <v>159</v>
      </c>
      <c r="F169" s="313" t="s">
        <v>328</v>
      </c>
      <c r="I169" s="9"/>
      <c r="L169" s="130"/>
      <c r="M169" s="314"/>
      <c r="N169" s="131"/>
      <c r="O169" s="131"/>
      <c r="P169" s="131"/>
      <c r="Q169" s="131"/>
      <c r="R169" s="131"/>
      <c r="S169" s="131"/>
      <c r="T169" s="179"/>
      <c r="AT169" s="109" t="s">
        <v>159</v>
      </c>
      <c r="AU169" s="109" t="s">
        <v>85</v>
      </c>
    </row>
    <row r="170" spans="2:65" s="316" customFormat="1">
      <c r="B170" s="315"/>
      <c r="D170" s="312" t="s">
        <v>161</v>
      </c>
      <c r="E170" s="324" t="s">
        <v>5</v>
      </c>
      <c r="F170" s="325" t="s">
        <v>1340</v>
      </c>
      <c r="H170" s="326">
        <v>52.5</v>
      </c>
      <c r="I170" s="10"/>
      <c r="L170" s="315"/>
      <c r="M170" s="321"/>
      <c r="N170" s="322"/>
      <c r="O170" s="322"/>
      <c r="P170" s="322"/>
      <c r="Q170" s="322"/>
      <c r="R170" s="322"/>
      <c r="S170" s="322"/>
      <c r="T170" s="323"/>
      <c r="AT170" s="324" t="s">
        <v>161</v>
      </c>
      <c r="AU170" s="324" t="s">
        <v>85</v>
      </c>
      <c r="AV170" s="316" t="s">
        <v>85</v>
      </c>
      <c r="AW170" s="316" t="s">
        <v>40</v>
      </c>
      <c r="AX170" s="316" t="s">
        <v>77</v>
      </c>
      <c r="AY170" s="324" t="s">
        <v>150</v>
      </c>
    </row>
    <row r="171" spans="2:65" s="316" customFormat="1">
      <c r="B171" s="315"/>
      <c r="D171" s="312" t="s">
        <v>161</v>
      </c>
      <c r="E171" s="324" t="s">
        <v>5</v>
      </c>
      <c r="F171" s="325" t="s">
        <v>1341</v>
      </c>
      <c r="H171" s="326">
        <v>180</v>
      </c>
      <c r="I171" s="10"/>
      <c r="L171" s="315"/>
      <c r="M171" s="321"/>
      <c r="N171" s="322"/>
      <c r="O171" s="322"/>
      <c r="P171" s="322"/>
      <c r="Q171" s="322"/>
      <c r="R171" s="322"/>
      <c r="S171" s="322"/>
      <c r="T171" s="323"/>
      <c r="AT171" s="324" t="s">
        <v>161</v>
      </c>
      <c r="AU171" s="324" t="s">
        <v>85</v>
      </c>
      <c r="AV171" s="316" t="s">
        <v>85</v>
      </c>
      <c r="AW171" s="316" t="s">
        <v>40</v>
      </c>
      <c r="AX171" s="316" t="s">
        <v>77</v>
      </c>
      <c r="AY171" s="324" t="s">
        <v>150</v>
      </c>
    </row>
    <row r="172" spans="2:65" s="328" customFormat="1">
      <c r="B172" s="327"/>
      <c r="D172" s="317" t="s">
        <v>161</v>
      </c>
      <c r="E172" s="336" t="s">
        <v>5</v>
      </c>
      <c r="F172" s="337" t="s">
        <v>352</v>
      </c>
      <c r="H172" s="338">
        <v>232.5</v>
      </c>
      <c r="I172" s="11"/>
      <c r="L172" s="327"/>
      <c r="M172" s="332"/>
      <c r="N172" s="333"/>
      <c r="O172" s="333"/>
      <c r="P172" s="333"/>
      <c r="Q172" s="333"/>
      <c r="R172" s="333"/>
      <c r="S172" s="333"/>
      <c r="T172" s="334"/>
      <c r="AT172" s="335" t="s">
        <v>161</v>
      </c>
      <c r="AU172" s="335" t="s">
        <v>85</v>
      </c>
      <c r="AV172" s="328" t="s">
        <v>157</v>
      </c>
      <c r="AW172" s="328" t="s">
        <v>40</v>
      </c>
      <c r="AX172" s="328" t="s">
        <v>25</v>
      </c>
      <c r="AY172" s="335" t="s">
        <v>150</v>
      </c>
    </row>
    <row r="173" spans="2:65" s="137" customFormat="1" ht="31.5" customHeight="1">
      <c r="B173" s="130"/>
      <c r="C173" s="302" t="s">
        <v>382</v>
      </c>
      <c r="D173" s="302" t="s">
        <v>152</v>
      </c>
      <c r="E173" s="303" t="s">
        <v>1342</v>
      </c>
      <c r="F173" s="93" t="s">
        <v>1343</v>
      </c>
      <c r="G173" s="304" t="s">
        <v>155</v>
      </c>
      <c r="H173" s="305">
        <v>232.5</v>
      </c>
      <c r="I173" s="8"/>
      <c r="J173" s="306">
        <f>ROUND(I173*H173,2)</f>
        <v>0</v>
      </c>
      <c r="K173" s="93" t="s">
        <v>156</v>
      </c>
      <c r="L173" s="130"/>
      <c r="M173" s="307" t="s">
        <v>5</v>
      </c>
      <c r="N173" s="308" t="s">
        <v>48</v>
      </c>
      <c r="O173" s="131"/>
      <c r="P173" s="309">
        <f>O173*H173</f>
        <v>0</v>
      </c>
      <c r="Q173" s="309">
        <v>0</v>
      </c>
      <c r="R173" s="309">
        <f>Q173*H173</f>
        <v>0</v>
      </c>
      <c r="S173" s="309">
        <v>0</v>
      </c>
      <c r="T173" s="310">
        <f>S173*H173</f>
        <v>0</v>
      </c>
      <c r="AR173" s="109" t="s">
        <v>157</v>
      </c>
      <c r="AT173" s="109" t="s">
        <v>152</v>
      </c>
      <c r="AU173" s="109" t="s">
        <v>85</v>
      </c>
      <c r="AY173" s="109" t="s">
        <v>150</v>
      </c>
      <c r="BE173" s="311">
        <f>IF(N173="základní",J173,0)</f>
        <v>0</v>
      </c>
      <c r="BF173" s="311">
        <f>IF(N173="snížená",J173,0)</f>
        <v>0</v>
      </c>
      <c r="BG173" s="311">
        <f>IF(N173="zákl. přenesená",J173,0)</f>
        <v>0</v>
      </c>
      <c r="BH173" s="311">
        <f>IF(N173="sníž. přenesená",J173,0)</f>
        <v>0</v>
      </c>
      <c r="BI173" s="311">
        <f>IF(N173="nulová",J173,0)</f>
        <v>0</v>
      </c>
      <c r="BJ173" s="109" t="s">
        <v>25</v>
      </c>
      <c r="BK173" s="311">
        <f>ROUND(I173*H173,2)</f>
        <v>0</v>
      </c>
      <c r="BL173" s="109" t="s">
        <v>157</v>
      </c>
      <c r="BM173" s="109" t="s">
        <v>1344</v>
      </c>
    </row>
    <row r="174" spans="2:65" s="137" customFormat="1" ht="108">
      <c r="B174" s="130"/>
      <c r="D174" s="312" t="s">
        <v>159</v>
      </c>
      <c r="F174" s="313" t="s">
        <v>334</v>
      </c>
      <c r="I174" s="9"/>
      <c r="L174" s="130"/>
      <c r="M174" s="314"/>
      <c r="N174" s="131"/>
      <c r="O174" s="131"/>
      <c r="P174" s="131"/>
      <c r="Q174" s="131"/>
      <c r="R174" s="131"/>
      <c r="S174" s="131"/>
      <c r="T174" s="179"/>
      <c r="AT174" s="109" t="s">
        <v>159</v>
      </c>
      <c r="AU174" s="109" t="s">
        <v>85</v>
      </c>
    </row>
    <row r="175" spans="2:65" s="316" customFormat="1">
      <c r="B175" s="315"/>
      <c r="D175" s="312" t="s">
        <v>161</v>
      </c>
      <c r="E175" s="324" t="s">
        <v>5</v>
      </c>
      <c r="F175" s="325" t="s">
        <v>1340</v>
      </c>
      <c r="H175" s="326">
        <v>52.5</v>
      </c>
      <c r="I175" s="10"/>
      <c r="L175" s="315"/>
      <c r="M175" s="321"/>
      <c r="N175" s="322"/>
      <c r="O175" s="322"/>
      <c r="P175" s="322"/>
      <c r="Q175" s="322"/>
      <c r="R175" s="322"/>
      <c r="S175" s="322"/>
      <c r="T175" s="323"/>
      <c r="AT175" s="324" t="s">
        <v>161</v>
      </c>
      <c r="AU175" s="324" t="s">
        <v>85</v>
      </c>
      <c r="AV175" s="316" t="s">
        <v>85</v>
      </c>
      <c r="AW175" s="316" t="s">
        <v>40</v>
      </c>
      <c r="AX175" s="316" t="s">
        <v>77</v>
      </c>
      <c r="AY175" s="324" t="s">
        <v>150</v>
      </c>
    </row>
    <row r="176" spans="2:65" s="316" customFormat="1">
      <c r="B176" s="315"/>
      <c r="D176" s="312" t="s">
        <v>161</v>
      </c>
      <c r="E176" s="324" t="s">
        <v>5</v>
      </c>
      <c r="F176" s="325" t="s">
        <v>1341</v>
      </c>
      <c r="H176" s="326">
        <v>180</v>
      </c>
      <c r="I176" s="10"/>
      <c r="L176" s="315"/>
      <c r="M176" s="321"/>
      <c r="N176" s="322"/>
      <c r="O176" s="322"/>
      <c r="P176" s="322"/>
      <c r="Q176" s="322"/>
      <c r="R176" s="322"/>
      <c r="S176" s="322"/>
      <c r="T176" s="323"/>
      <c r="AT176" s="324" t="s">
        <v>161</v>
      </c>
      <c r="AU176" s="324" t="s">
        <v>85</v>
      </c>
      <c r="AV176" s="316" t="s">
        <v>85</v>
      </c>
      <c r="AW176" s="316" t="s">
        <v>40</v>
      </c>
      <c r="AX176" s="316" t="s">
        <v>77</v>
      </c>
      <c r="AY176" s="324" t="s">
        <v>150</v>
      </c>
    </row>
    <row r="177" spans="2:65" s="328" customFormat="1">
      <c r="B177" s="327"/>
      <c r="D177" s="317" t="s">
        <v>161</v>
      </c>
      <c r="E177" s="336" t="s">
        <v>5</v>
      </c>
      <c r="F177" s="337" t="s">
        <v>352</v>
      </c>
      <c r="H177" s="338">
        <v>232.5</v>
      </c>
      <c r="I177" s="11"/>
      <c r="L177" s="327"/>
      <c r="M177" s="332"/>
      <c r="N177" s="333"/>
      <c r="O177" s="333"/>
      <c r="P177" s="333"/>
      <c r="Q177" s="333"/>
      <c r="R177" s="333"/>
      <c r="S177" s="333"/>
      <c r="T177" s="334"/>
      <c r="AT177" s="335" t="s">
        <v>161</v>
      </c>
      <c r="AU177" s="335" t="s">
        <v>85</v>
      </c>
      <c r="AV177" s="328" t="s">
        <v>157</v>
      </c>
      <c r="AW177" s="328" t="s">
        <v>40</v>
      </c>
      <c r="AX177" s="328" t="s">
        <v>25</v>
      </c>
      <c r="AY177" s="335" t="s">
        <v>150</v>
      </c>
    </row>
    <row r="178" spans="2:65" s="137" customFormat="1" ht="22.5" customHeight="1">
      <c r="B178" s="130"/>
      <c r="C178" s="339" t="s">
        <v>387</v>
      </c>
      <c r="D178" s="339" t="s">
        <v>337</v>
      </c>
      <c r="E178" s="340" t="s">
        <v>1345</v>
      </c>
      <c r="F178" s="341" t="s">
        <v>1346</v>
      </c>
      <c r="G178" s="342" t="s">
        <v>340</v>
      </c>
      <c r="H178" s="343">
        <v>5.8129999999999997</v>
      </c>
      <c r="I178" s="12"/>
      <c r="J178" s="344">
        <f>ROUND(I178*H178,2)</f>
        <v>0</v>
      </c>
      <c r="K178" s="341" t="s">
        <v>156</v>
      </c>
      <c r="L178" s="345"/>
      <c r="M178" s="346" t="s">
        <v>5</v>
      </c>
      <c r="N178" s="347" t="s">
        <v>48</v>
      </c>
      <c r="O178" s="131"/>
      <c r="P178" s="309">
        <f>O178*H178</f>
        <v>0</v>
      </c>
      <c r="Q178" s="309">
        <v>1E-3</v>
      </c>
      <c r="R178" s="309">
        <f>Q178*H178</f>
        <v>5.8129999999999996E-3</v>
      </c>
      <c r="S178" s="309">
        <v>0</v>
      </c>
      <c r="T178" s="310">
        <f>S178*H178</f>
        <v>0</v>
      </c>
      <c r="AR178" s="109" t="s">
        <v>341</v>
      </c>
      <c r="AT178" s="109" t="s">
        <v>337</v>
      </c>
      <c r="AU178" s="109" t="s">
        <v>85</v>
      </c>
      <c r="AY178" s="109" t="s">
        <v>150</v>
      </c>
      <c r="BE178" s="311">
        <f>IF(N178="základní",J178,0)</f>
        <v>0</v>
      </c>
      <c r="BF178" s="311">
        <f>IF(N178="snížená",J178,0)</f>
        <v>0</v>
      </c>
      <c r="BG178" s="311">
        <f>IF(N178="zákl. přenesená",J178,0)</f>
        <v>0</v>
      </c>
      <c r="BH178" s="311">
        <f>IF(N178="sníž. přenesená",J178,0)</f>
        <v>0</v>
      </c>
      <c r="BI178" s="311">
        <f>IF(N178="nulová",J178,0)</f>
        <v>0</v>
      </c>
      <c r="BJ178" s="109" t="s">
        <v>25</v>
      </c>
      <c r="BK178" s="311">
        <f>ROUND(I178*H178,2)</f>
        <v>0</v>
      </c>
      <c r="BL178" s="109" t="s">
        <v>341</v>
      </c>
      <c r="BM178" s="109" t="s">
        <v>1347</v>
      </c>
    </row>
    <row r="179" spans="2:65" s="316" customFormat="1">
      <c r="B179" s="315"/>
      <c r="D179" s="317" t="s">
        <v>161</v>
      </c>
      <c r="F179" s="319" t="s">
        <v>1348</v>
      </c>
      <c r="H179" s="320">
        <v>5.8129999999999997</v>
      </c>
      <c r="I179" s="10"/>
      <c r="L179" s="315"/>
      <c r="M179" s="321"/>
      <c r="N179" s="322"/>
      <c r="O179" s="322"/>
      <c r="P179" s="322"/>
      <c r="Q179" s="322"/>
      <c r="R179" s="322"/>
      <c r="S179" s="322"/>
      <c r="T179" s="323"/>
      <c r="AT179" s="324" t="s">
        <v>161</v>
      </c>
      <c r="AU179" s="324" t="s">
        <v>85</v>
      </c>
      <c r="AV179" s="316" t="s">
        <v>85</v>
      </c>
      <c r="AW179" s="316" t="s">
        <v>6</v>
      </c>
      <c r="AX179" s="316" t="s">
        <v>25</v>
      </c>
      <c r="AY179" s="324" t="s">
        <v>150</v>
      </c>
    </row>
    <row r="180" spans="2:65" s="137" customFormat="1" ht="22.5" customHeight="1">
      <c r="B180" s="130"/>
      <c r="C180" s="302" t="s">
        <v>391</v>
      </c>
      <c r="D180" s="302" t="s">
        <v>152</v>
      </c>
      <c r="E180" s="303" t="s">
        <v>1349</v>
      </c>
      <c r="F180" s="93" t="s">
        <v>1350</v>
      </c>
      <c r="G180" s="304" t="s">
        <v>155</v>
      </c>
      <c r="H180" s="305">
        <v>25</v>
      </c>
      <c r="I180" s="8"/>
      <c r="J180" s="306">
        <f>ROUND(I180*H180,2)</f>
        <v>0</v>
      </c>
      <c r="K180" s="93" t="s">
        <v>156</v>
      </c>
      <c r="L180" s="130"/>
      <c r="M180" s="307" t="s">
        <v>5</v>
      </c>
      <c r="N180" s="308" t="s">
        <v>48</v>
      </c>
      <c r="O180" s="131"/>
      <c r="P180" s="309">
        <f>O180*H180</f>
        <v>0</v>
      </c>
      <c r="Q180" s="309">
        <v>0</v>
      </c>
      <c r="R180" s="309">
        <f>Q180*H180</f>
        <v>0</v>
      </c>
      <c r="S180" s="309">
        <v>0</v>
      </c>
      <c r="T180" s="310">
        <f>S180*H180</f>
        <v>0</v>
      </c>
      <c r="AR180" s="109" t="s">
        <v>157</v>
      </c>
      <c r="AT180" s="109" t="s">
        <v>152</v>
      </c>
      <c r="AU180" s="109" t="s">
        <v>85</v>
      </c>
      <c r="AY180" s="109" t="s">
        <v>150</v>
      </c>
      <c r="BE180" s="311">
        <f>IF(N180="základní",J180,0)</f>
        <v>0</v>
      </c>
      <c r="BF180" s="311">
        <f>IF(N180="snížená",J180,0)</f>
        <v>0</v>
      </c>
      <c r="BG180" s="311">
        <f>IF(N180="zákl. přenesená",J180,0)</f>
        <v>0</v>
      </c>
      <c r="BH180" s="311">
        <f>IF(N180="sníž. přenesená",J180,0)</f>
        <v>0</v>
      </c>
      <c r="BI180" s="311">
        <f>IF(N180="nulová",J180,0)</f>
        <v>0</v>
      </c>
      <c r="BJ180" s="109" t="s">
        <v>25</v>
      </c>
      <c r="BK180" s="311">
        <f>ROUND(I180*H180,2)</f>
        <v>0</v>
      </c>
      <c r="BL180" s="109" t="s">
        <v>157</v>
      </c>
      <c r="BM180" s="109" t="s">
        <v>1351</v>
      </c>
    </row>
    <row r="181" spans="2:65" s="137" customFormat="1" ht="156">
      <c r="B181" s="130"/>
      <c r="D181" s="312" t="s">
        <v>159</v>
      </c>
      <c r="F181" s="313" t="s">
        <v>1352</v>
      </c>
      <c r="I181" s="9"/>
      <c r="L181" s="130"/>
      <c r="M181" s="314"/>
      <c r="N181" s="131"/>
      <c r="O181" s="131"/>
      <c r="P181" s="131"/>
      <c r="Q181" s="131"/>
      <c r="R181" s="131"/>
      <c r="S181" s="131"/>
      <c r="T181" s="179"/>
      <c r="AT181" s="109" t="s">
        <v>159</v>
      </c>
      <c r="AU181" s="109" t="s">
        <v>85</v>
      </c>
    </row>
    <row r="182" spans="2:65" s="316" customFormat="1">
      <c r="B182" s="315"/>
      <c r="D182" s="312" t="s">
        <v>161</v>
      </c>
      <c r="E182" s="324" t="s">
        <v>5</v>
      </c>
      <c r="F182" s="325" t="s">
        <v>1353</v>
      </c>
      <c r="H182" s="326">
        <v>25</v>
      </c>
      <c r="I182" s="10"/>
      <c r="L182" s="315"/>
      <c r="M182" s="321"/>
      <c r="N182" s="322"/>
      <c r="O182" s="322"/>
      <c r="P182" s="322"/>
      <c r="Q182" s="322"/>
      <c r="R182" s="322"/>
      <c r="S182" s="322"/>
      <c r="T182" s="323"/>
      <c r="AT182" s="324" t="s">
        <v>161</v>
      </c>
      <c r="AU182" s="324" t="s">
        <v>85</v>
      </c>
      <c r="AV182" s="316" t="s">
        <v>85</v>
      </c>
      <c r="AW182" s="316" t="s">
        <v>40</v>
      </c>
      <c r="AX182" s="316" t="s">
        <v>25</v>
      </c>
      <c r="AY182" s="324" t="s">
        <v>150</v>
      </c>
    </row>
    <row r="183" spans="2:65" s="289" customFormat="1" ht="29.85" customHeight="1">
      <c r="B183" s="288"/>
      <c r="D183" s="299" t="s">
        <v>76</v>
      </c>
      <c r="E183" s="300" t="s">
        <v>85</v>
      </c>
      <c r="F183" s="300" t="s">
        <v>344</v>
      </c>
      <c r="I183" s="7"/>
      <c r="J183" s="301">
        <f>BK183</f>
        <v>0</v>
      </c>
      <c r="L183" s="288"/>
      <c r="M183" s="293"/>
      <c r="N183" s="294"/>
      <c r="O183" s="294"/>
      <c r="P183" s="295">
        <f>SUM(P184:P217)</f>
        <v>0</v>
      </c>
      <c r="Q183" s="294"/>
      <c r="R183" s="295">
        <f>SUM(R184:R217)</f>
        <v>162.24515787999999</v>
      </c>
      <c r="S183" s="294"/>
      <c r="T183" s="296">
        <f>SUM(T184:T217)</f>
        <v>0</v>
      </c>
      <c r="AR183" s="290" t="s">
        <v>25</v>
      </c>
      <c r="AT183" s="297" t="s">
        <v>76</v>
      </c>
      <c r="AU183" s="297" t="s">
        <v>25</v>
      </c>
      <c r="AY183" s="290" t="s">
        <v>150</v>
      </c>
      <c r="BK183" s="298">
        <f>SUM(BK184:BK217)</f>
        <v>0</v>
      </c>
    </row>
    <row r="184" spans="2:65" s="137" customFormat="1" ht="31.5" customHeight="1">
      <c r="B184" s="130"/>
      <c r="C184" s="302" t="s">
        <v>398</v>
      </c>
      <c r="D184" s="302" t="s">
        <v>152</v>
      </c>
      <c r="E184" s="303" t="s">
        <v>1354</v>
      </c>
      <c r="F184" s="93" t="s">
        <v>1355</v>
      </c>
      <c r="G184" s="304" t="s">
        <v>175</v>
      </c>
      <c r="H184" s="305">
        <v>12</v>
      </c>
      <c r="I184" s="8"/>
      <c r="J184" s="306">
        <f>ROUND(I184*H184,2)</f>
        <v>0</v>
      </c>
      <c r="K184" s="93" t="s">
        <v>156</v>
      </c>
      <c r="L184" s="130"/>
      <c r="M184" s="307" t="s">
        <v>5</v>
      </c>
      <c r="N184" s="308" t="s">
        <v>48</v>
      </c>
      <c r="O184" s="131"/>
      <c r="P184" s="309">
        <f>O184*H184</f>
        <v>0</v>
      </c>
      <c r="Q184" s="309">
        <v>0</v>
      </c>
      <c r="R184" s="309">
        <f>Q184*H184</f>
        <v>0</v>
      </c>
      <c r="S184" s="309">
        <v>0</v>
      </c>
      <c r="T184" s="310">
        <f>S184*H184</f>
        <v>0</v>
      </c>
      <c r="AR184" s="109" t="s">
        <v>157</v>
      </c>
      <c r="AT184" s="109" t="s">
        <v>152</v>
      </c>
      <c r="AU184" s="109" t="s">
        <v>85</v>
      </c>
      <c r="AY184" s="109" t="s">
        <v>150</v>
      </c>
      <c r="BE184" s="311">
        <f>IF(N184="základní",J184,0)</f>
        <v>0</v>
      </c>
      <c r="BF184" s="311">
        <f>IF(N184="snížená",J184,0)</f>
        <v>0</v>
      </c>
      <c r="BG184" s="311">
        <f>IF(N184="zákl. přenesená",J184,0)</f>
        <v>0</v>
      </c>
      <c r="BH184" s="311">
        <f>IF(N184="sníž. přenesená",J184,0)</f>
        <v>0</v>
      </c>
      <c r="BI184" s="311">
        <f>IF(N184="nulová",J184,0)</f>
        <v>0</v>
      </c>
      <c r="BJ184" s="109" t="s">
        <v>25</v>
      </c>
      <c r="BK184" s="311">
        <f>ROUND(I184*H184,2)</f>
        <v>0</v>
      </c>
      <c r="BL184" s="109" t="s">
        <v>157</v>
      </c>
      <c r="BM184" s="109" t="s">
        <v>1356</v>
      </c>
    </row>
    <row r="185" spans="2:65" s="137" customFormat="1" ht="84">
      <c r="B185" s="130"/>
      <c r="D185" s="312" t="s">
        <v>159</v>
      </c>
      <c r="F185" s="313" t="s">
        <v>1357</v>
      </c>
      <c r="I185" s="9"/>
      <c r="L185" s="130"/>
      <c r="M185" s="314"/>
      <c r="N185" s="131"/>
      <c r="O185" s="131"/>
      <c r="P185" s="131"/>
      <c r="Q185" s="131"/>
      <c r="R185" s="131"/>
      <c r="S185" s="131"/>
      <c r="T185" s="179"/>
      <c r="AT185" s="109" t="s">
        <v>159</v>
      </c>
      <c r="AU185" s="109" t="s">
        <v>85</v>
      </c>
    </row>
    <row r="186" spans="2:65" s="316" customFormat="1">
      <c r="B186" s="315"/>
      <c r="D186" s="317" t="s">
        <v>161</v>
      </c>
      <c r="E186" s="318" t="s">
        <v>5</v>
      </c>
      <c r="F186" s="319" t="s">
        <v>1292</v>
      </c>
      <c r="H186" s="320">
        <v>12</v>
      </c>
      <c r="I186" s="10"/>
      <c r="L186" s="315"/>
      <c r="M186" s="321"/>
      <c r="N186" s="322"/>
      <c r="O186" s="322"/>
      <c r="P186" s="322"/>
      <c r="Q186" s="322"/>
      <c r="R186" s="322"/>
      <c r="S186" s="322"/>
      <c r="T186" s="323"/>
      <c r="AT186" s="324" t="s">
        <v>161</v>
      </c>
      <c r="AU186" s="324" t="s">
        <v>85</v>
      </c>
      <c r="AV186" s="316" t="s">
        <v>85</v>
      </c>
      <c r="AW186" s="316" t="s">
        <v>40</v>
      </c>
      <c r="AX186" s="316" t="s">
        <v>25</v>
      </c>
      <c r="AY186" s="324" t="s">
        <v>150</v>
      </c>
    </row>
    <row r="187" spans="2:65" s="137" customFormat="1" ht="22.5" customHeight="1">
      <c r="B187" s="130"/>
      <c r="C187" s="302" t="s">
        <v>405</v>
      </c>
      <c r="D187" s="302" t="s">
        <v>152</v>
      </c>
      <c r="E187" s="303" t="s">
        <v>1358</v>
      </c>
      <c r="F187" s="93" t="s">
        <v>1359</v>
      </c>
      <c r="G187" s="304" t="s">
        <v>169</v>
      </c>
      <c r="H187" s="305">
        <v>30</v>
      </c>
      <c r="I187" s="8"/>
      <c r="J187" s="306">
        <f>ROUND(I187*H187,2)</f>
        <v>0</v>
      </c>
      <c r="K187" s="93" t="s">
        <v>156</v>
      </c>
      <c r="L187" s="130"/>
      <c r="M187" s="307" t="s">
        <v>5</v>
      </c>
      <c r="N187" s="308" t="s">
        <v>48</v>
      </c>
      <c r="O187" s="131"/>
      <c r="P187" s="309">
        <f>O187*H187</f>
        <v>0</v>
      </c>
      <c r="Q187" s="309">
        <v>1.1E-4</v>
      </c>
      <c r="R187" s="309">
        <f>Q187*H187</f>
        <v>3.3E-3</v>
      </c>
      <c r="S187" s="309">
        <v>0</v>
      </c>
      <c r="T187" s="310">
        <f>S187*H187</f>
        <v>0</v>
      </c>
      <c r="AR187" s="109" t="s">
        <v>157</v>
      </c>
      <c r="AT187" s="109" t="s">
        <v>152</v>
      </c>
      <c r="AU187" s="109" t="s">
        <v>85</v>
      </c>
      <c r="AY187" s="109" t="s">
        <v>150</v>
      </c>
      <c r="BE187" s="311">
        <f>IF(N187="základní",J187,0)</f>
        <v>0</v>
      </c>
      <c r="BF187" s="311">
        <f>IF(N187="snížená",J187,0)</f>
        <v>0</v>
      </c>
      <c r="BG187" s="311">
        <f>IF(N187="zákl. přenesená",J187,0)</f>
        <v>0</v>
      </c>
      <c r="BH187" s="311">
        <f>IF(N187="sníž. přenesená",J187,0)</f>
        <v>0</v>
      </c>
      <c r="BI187" s="311">
        <f>IF(N187="nulová",J187,0)</f>
        <v>0</v>
      </c>
      <c r="BJ187" s="109" t="s">
        <v>25</v>
      </c>
      <c r="BK187" s="311">
        <f>ROUND(I187*H187,2)</f>
        <v>0</v>
      </c>
      <c r="BL187" s="109" t="s">
        <v>157</v>
      </c>
      <c r="BM187" s="109" t="s">
        <v>1360</v>
      </c>
    </row>
    <row r="188" spans="2:65" s="316" customFormat="1">
      <c r="B188" s="315"/>
      <c r="D188" s="317" t="s">
        <v>161</v>
      </c>
      <c r="E188" s="318" t="s">
        <v>5</v>
      </c>
      <c r="F188" s="319" t="s">
        <v>1361</v>
      </c>
      <c r="H188" s="320">
        <v>30</v>
      </c>
      <c r="I188" s="10"/>
      <c r="L188" s="315"/>
      <c r="M188" s="321"/>
      <c r="N188" s="322"/>
      <c r="O188" s="322"/>
      <c r="P188" s="322"/>
      <c r="Q188" s="322"/>
      <c r="R188" s="322"/>
      <c r="S188" s="322"/>
      <c r="T188" s="323"/>
      <c r="AT188" s="324" t="s">
        <v>161</v>
      </c>
      <c r="AU188" s="324" t="s">
        <v>85</v>
      </c>
      <c r="AV188" s="316" t="s">
        <v>85</v>
      </c>
      <c r="AW188" s="316" t="s">
        <v>40</v>
      </c>
      <c r="AX188" s="316" t="s">
        <v>25</v>
      </c>
      <c r="AY188" s="324" t="s">
        <v>150</v>
      </c>
    </row>
    <row r="189" spans="2:65" s="137" customFormat="1" ht="22.5" customHeight="1">
      <c r="B189" s="130"/>
      <c r="C189" s="302" t="s">
        <v>410</v>
      </c>
      <c r="D189" s="302" t="s">
        <v>152</v>
      </c>
      <c r="E189" s="303" t="s">
        <v>1362</v>
      </c>
      <c r="F189" s="93" t="s">
        <v>1363</v>
      </c>
      <c r="G189" s="304" t="s">
        <v>169</v>
      </c>
      <c r="H189" s="305">
        <v>30</v>
      </c>
      <c r="I189" s="8"/>
      <c r="J189" s="306">
        <f>ROUND(I189*H189,2)</f>
        <v>0</v>
      </c>
      <c r="K189" s="93" t="s">
        <v>156</v>
      </c>
      <c r="L189" s="130"/>
      <c r="M189" s="307" t="s">
        <v>5</v>
      </c>
      <c r="N189" s="308" t="s">
        <v>48</v>
      </c>
      <c r="O189" s="131"/>
      <c r="P189" s="309">
        <f>O189*H189</f>
        <v>0</v>
      </c>
      <c r="Q189" s="309">
        <v>0</v>
      </c>
      <c r="R189" s="309">
        <f>Q189*H189</f>
        <v>0</v>
      </c>
      <c r="S189" s="309">
        <v>0</v>
      </c>
      <c r="T189" s="310">
        <f>S189*H189</f>
        <v>0</v>
      </c>
      <c r="AR189" s="109" t="s">
        <v>157</v>
      </c>
      <c r="AT189" s="109" t="s">
        <v>152</v>
      </c>
      <c r="AU189" s="109" t="s">
        <v>85</v>
      </c>
      <c r="AY189" s="109" t="s">
        <v>150</v>
      </c>
      <c r="BE189" s="311">
        <f>IF(N189="základní",J189,0)</f>
        <v>0</v>
      </c>
      <c r="BF189" s="311">
        <f>IF(N189="snížená",J189,0)</f>
        <v>0</v>
      </c>
      <c r="BG189" s="311">
        <f>IF(N189="zákl. přenesená",J189,0)</f>
        <v>0</v>
      </c>
      <c r="BH189" s="311">
        <f>IF(N189="sníž. přenesená",J189,0)</f>
        <v>0</v>
      </c>
      <c r="BI189" s="311">
        <f>IF(N189="nulová",J189,0)</f>
        <v>0</v>
      </c>
      <c r="BJ189" s="109" t="s">
        <v>25</v>
      </c>
      <c r="BK189" s="311">
        <f>ROUND(I189*H189,2)</f>
        <v>0</v>
      </c>
      <c r="BL189" s="109" t="s">
        <v>157</v>
      </c>
      <c r="BM189" s="109" t="s">
        <v>1364</v>
      </c>
    </row>
    <row r="190" spans="2:65" s="316" customFormat="1">
      <c r="B190" s="315"/>
      <c r="D190" s="317" t="s">
        <v>161</v>
      </c>
      <c r="E190" s="318" t="s">
        <v>5</v>
      </c>
      <c r="F190" s="319" t="s">
        <v>1361</v>
      </c>
      <c r="H190" s="320">
        <v>30</v>
      </c>
      <c r="I190" s="10"/>
      <c r="L190" s="315"/>
      <c r="M190" s="321"/>
      <c r="N190" s="322"/>
      <c r="O190" s="322"/>
      <c r="P190" s="322"/>
      <c r="Q190" s="322"/>
      <c r="R190" s="322"/>
      <c r="S190" s="322"/>
      <c r="T190" s="323"/>
      <c r="AT190" s="324" t="s">
        <v>161</v>
      </c>
      <c r="AU190" s="324" t="s">
        <v>85</v>
      </c>
      <c r="AV190" s="316" t="s">
        <v>85</v>
      </c>
      <c r="AW190" s="316" t="s">
        <v>40</v>
      </c>
      <c r="AX190" s="316" t="s">
        <v>25</v>
      </c>
      <c r="AY190" s="324" t="s">
        <v>150</v>
      </c>
    </row>
    <row r="191" spans="2:65" s="137" customFormat="1" ht="31.5" customHeight="1">
      <c r="B191" s="130"/>
      <c r="C191" s="302" t="s">
        <v>415</v>
      </c>
      <c r="D191" s="302" t="s">
        <v>152</v>
      </c>
      <c r="E191" s="303" t="s">
        <v>1365</v>
      </c>
      <c r="F191" s="93" t="s">
        <v>1366</v>
      </c>
      <c r="G191" s="304" t="s">
        <v>169</v>
      </c>
      <c r="H191" s="305">
        <v>30</v>
      </c>
      <c r="I191" s="8"/>
      <c r="J191" s="306">
        <f>ROUND(I191*H191,2)</f>
        <v>0</v>
      </c>
      <c r="K191" s="93" t="s">
        <v>156</v>
      </c>
      <c r="L191" s="130"/>
      <c r="M191" s="307" t="s">
        <v>5</v>
      </c>
      <c r="N191" s="308" t="s">
        <v>48</v>
      </c>
      <c r="O191" s="131"/>
      <c r="P191" s="309">
        <f>O191*H191</f>
        <v>0</v>
      </c>
      <c r="Q191" s="309">
        <v>0</v>
      </c>
      <c r="R191" s="309">
        <f>Q191*H191</f>
        <v>0</v>
      </c>
      <c r="S191" s="309">
        <v>0</v>
      </c>
      <c r="T191" s="310">
        <f>S191*H191</f>
        <v>0</v>
      </c>
      <c r="AR191" s="109" t="s">
        <v>157</v>
      </c>
      <c r="AT191" s="109" t="s">
        <v>152</v>
      </c>
      <c r="AU191" s="109" t="s">
        <v>85</v>
      </c>
      <c r="AY191" s="109" t="s">
        <v>150</v>
      </c>
      <c r="BE191" s="311">
        <f>IF(N191="základní",J191,0)</f>
        <v>0</v>
      </c>
      <c r="BF191" s="311">
        <f>IF(N191="snížená",J191,0)</f>
        <v>0</v>
      </c>
      <c r="BG191" s="311">
        <f>IF(N191="zákl. přenesená",J191,0)</f>
        <v>0</v>
      </c>
      <c r="BH191" s="311">
        <f>IF(N191="sníž. přenesená",J191,0)</f>
        <v>0</v>
      </c>
      <c r="BI191" s="311">
        <f>IF(N191="nulová",J191,0)</f>
        <v>0</v>
      </c>
      <c r="BJ191" s="109" t="s">
        <v>25</v>
      </c>
      <c r="BK191" s="311">
        <f>ROUND(I191*H191,2)</f>
        <v>0</v>
      </c>
      <c r="BL191" s="109" t="s">
        <v>157</v>
      </c>
      <c r="BM191" s="109" t="s">
        <v>1367</v>
      </c>
    </row>
    <row r="192" spans="2:65" s="137" customFormat="1" ht="72">
      <c r="B192" s="130"/>
      <c r="D192" s="312" t="s">
        <v>159</v>
      </c>
      <c r="F192" s="313" t="s">
        <v>1368</v>
      </c>
      <c r="I192" s="9"/>
      <c r="L192" s="130"/>
      <c r="M192" s="314"/>
      <c r="N192" s="131"/>
      <c r="O192" s="131"/>
      <c r="P192" s="131"/>
      <c r="Q192" s="131"/>
      <c r="R192" s="131"/>
      <c r="S192" s="131"/>
      <c r="T192" s="179"/>
      <c r="AT192" s="109" t="s">
        <v>159</v>
      </c>
      <c r="AU192" s="109" t="s">
        <v>85</v>
      </c>
    </row>
    <row r="193" spans="2:65" s="316" customFormat="1">
      <c r="B193" s="315"/>
      <c r="D193" s="317" t="s">
        <v>161</v>
      </c>
      <c r="E193" s="318" t="s">
        <v>5</v>
      </c>
      <c r="F193" s="319" t="s">
        <v>1361</v>
      </c>
      <c r="H193" s="320">
        <v>30</v>
      </c>
      <c r="I193" s="10"/>
      <c r="L193" s="315"/>
      <c r="M193" s="321"/>
      <c r="N193" s="322"/>
      <c r="O193" s="322"/>
      <c r="P193" s="322"/>
      <c r="Q193" s="322"/>
      <c r="R193" s="322"/>
      <c r="S193" s="322"/>
      <c r="T193" s="323"/>
      <c r="AT193" s="324" t="s">
        <v>161</v>
      </c>
      <c r="AU193" s="324" t="s">
        <v>85</v>
      </c>
      <c r="AV193" s="316" t="s">
        <v>85</v>
      </c>
      <c r="AW193" s="316" t="s">
        <v>40</v>
      </c>
      <c r="AX193" s="316" t="s">
        <v>25</v>
      </c>
      <c r="AY193" s="324" t="s">
        <v>150</v>
      </c>
    </row>
    <row r="194" spans="2:65" s="137" customFormat="1" ht="22.5" customHeight="1">
      <c r="B194" s="130"/>
      <c r="C194" s="339" t="s">
        <v>420</v>
      </c>
      <c r="D194" s="339" t="s">
        <v>337</v>
      </c>
      <c r="E194" s="340" t="s">
        <v>1369</v>
      </c>
      <c r="F194" s="341" t="s">
        <v>1370</v>
      </c>
      <c r="G194" s="342" t="s">
        <v>175</v>
      </c>
      <c r="H194" s="343">
        <v>8.4819999999999993</v>
      </c>
      <c r="I194" s="12"/>
      <c r="J194" s="344">
        <f>ROUND(I194*H194,2)</f>
        <v>0</v>
      </c>
      <c r="K194" s="341" t="s">
        <v>156</v>
      </c>
      <c r="L194" s="345"/>
      <c r="M194" s="346" t="s">
        <v>5</v>
      </c>
      <c r="N194" s="347" t="s">
        <v>48</v>
      </c>
      <c r="O194" s="131"/>
      <c r="P194" s="309">
        <f>O194*H194</f>
        <v>0</v>
      </c>
      <c r="Q194" s="309">
        <v>2.4289999999999998</v>
      </c>
      <c r="R194" s="309">
        <f>Q194*H194</f>
        <v>20.602777999999997</v>
      </c>
      <c r="S194" s="309">
        <v>0</v>
      </c>
      <c r="T194" s="310">
        <f>S194*H194</f>
        <v>0</v>
      </c>
      <c r="AR194" s="109" t="s">
        <v>341</v>
      </c>
      <c r="AT194" s="109" t="s">
        <v>337</v>
      </c>
      <c r="AU194" s="109" t="s">
        <v>85</v>
      </c>
      <c r="AY194" s="109" t="s">
        <v>150</v>
      </c>
      <c r="BE194" s="311">
        <f>IF(N194="základní",J194,0)</f>
        <v>0</v>
      </c>
      <c r="BF194" s="311">
        <f>IF(N194="snížená",J194,0)</f>
        <v>0</v>
      </c>
      <c r="BG194" s="311">
        <f>IF(N194="zákl. přenesená",J194,0)</f>
        <v>0</v>
      </c>
      <c r="BH194" s="311">
        <f>IF(N194="sníž. přenesená",J194,0)</f>
        <v>0</v>
      </c>
      <c r="BI194" s="311">
        <f>IF(N194="nulová",J194,0)</f>
        <v>0</v>
      </c>
      <c r="BJ194" s="109" t="s">
        <v>25</v>
      </c>
      <c r="BK194" s="311">
        <f>ROUND(I194*H194,2)</f>
        <v>0</v>
      </c>
      <c r="BL194" s="109" t="s">
        <v>341</v>
      </c>
      <c r="BM194" s="109" t="s">
        <v>1371</v>
      </c>
    </row>
    <row r="195" spans="2:65" s="316" customFormat="1">
      <c r="B195" s="315"/>
      <c r="D195" s="317" t="s">
        <v>161</v>
      </c>
      <c r="E195" s="318" t="s">
        <v>5</v>
      </c>
      <c r="F195" s="319" t="s">
        <v>1318</v>
      </c>
      <c r="H195" s="320">
        <v>8.4819999999999993</v>
      </c>
      <c r="I195" s="10"/>
      <c r="L195" s="315"/>
      <c r="M195" s="321"/>
      <c r="N195" s="322"/>
      <c r="O195" s="322"/>
      <c r="P195" s="322"/>
      <c r="Q195" s="322"/>
      <c r="R195" s="322"/>
      <c r="S195" s="322"/>
      <c r="T195" s="323"/>
      <c r="AT195" s="324" t="s">
        <v>161</v>
      </c>
      <c r="AU195" s="324" t="s">
        <v>85</v>
      </c>
      <c r="AV195" s="316" t="s">
        <v>85</v>
      </c>
      <c r="AW195" s="316" t="s">
        <v>40</v>
      </c>
      <c r="AX195" s="316" t="s">
        <v>25</v>
      </c>
      <c r="AY195" s="324" t="s">
        <v>150</v>
      </c>
    </row>
    <row r="196" spans="2:65" s="137" customFormat="1" ht="22.5" customHeight="1">
      <c r="B196" s="130"/>
      <c r="C196" s="302" t="s">
        <v>425</v>
      </c>
      <c r="D196" s="302" t="s">
        <v>152</v>
      </c>
      <c r="E196" s="303" t="s">
        <v>1372</v>
      </c>
      <c r="F196" s="93" t="s">
        <v>1373</v>
      </c>
      <c r="G196" s="304" t="s">
        <v>651</v>
      </c>
      <c r="H196" s="305">
        <v>0.50900000000000001</v>
      </c>
      <c r="I196" s="8"/>
      <c r="J196" s="306">
        <f>ROUND(I196*H196,2)</f>
        <v>0</v>
      </c>
      <c r="K196" s="93" t="s">
        <v>156</v>
      </c>
      <c r="L196" s="130"/>
      <c r="M196" s="307" t="s">
        <v>5</v>
      </c>
      <c r="N196" s="308" t="s">
        <v>48</v>
      </c>
      <c r="O196" s="131"/>
      <c r="P196" s="309">
        <f>O196*H196</f>
        <v>0</v>
      </c>
      <c r="Q196" s="309">
        <v>1.1133200000000001</v>
      </c>
      <c r="R196" s="309">
        <f>Q196*H196</f>
        <v>0.56667988000000002</v>
      </c>
      <c r="S196" s="309">
        <v>0</v>
      </c>
      <c r="T196" s="310">
        <f>S196*H196</f>
        <v>0</v>
      </c>
      <c r="AR196" s="109" t="s">
        <v>157</v>
      </c>
      <c r="AT196" s="109" t="s">
        <v>152</v>
      </c>
      <c r="AU196" s="109" t="s">
        <v>85</v>
      </c>
      <c r="AY196" s="109" t="s">
        <v>150</v>
      </c>
      <c r="BE196" s="311">
        <f>IF(N196="základní",J196,0)</f>
        <v>0</v>
      </c>
      <c r="BF196" s="311">
        <f>IF(N196="snížená",J196,0)</f>
        <v>0</v>
      </c>
      <c r="BG196" s="311">
        <f>IF(N196="zákl. přenesená",J196,0)</f>
        <v>0</v>
      </c>
      <c r="BH196" s="311">
        <f>IF(N196="sníž. přenesená",J196,0)</f>
        <v>0</v>
      </c>
      <c r="BI196" s="311">
        <f>IF(N196="nulová",J196,0)</f>
        <v>0</v>
      </c>
      <c r="BJ196" s="109" t="s">
        <v>25</v>
      </c>
      <c r="BK196" s="311">
        <f>ROUND(I196*H196,2)</f>
        <v>0</v>
      </c>
      <c r="BL196" s="109" t="s">
        <v>157</v>
      </c>
      <c r="BM196" s="109" t="s">
        <v>1374</v>
      </c>
    </row>
    <row r="197" spans="2:65" s="137" customFormat="1" ht="48">
      <c r="B197" s="130"/>
      <c r="D197" s="312" t="s">
        <v>159</v>
      </c>
      <c r="F197" s="313" t="s">
        <v>1375</v>
      </c>
      <c r="I197" s="9"/>
      <c r="L197" s="130"/>
      <c r="M197" s="314"/>
      <c r="N197" s="131"/>
      <c r="O197" s="131"/>
      <c r="P197" s="131"/>
      <c r="Q197" s="131"/>
      <c r="R197" s="131"/>
      <c r="S197" s="131"/>
      <c r="T197" s="179"/>
      <c r="AT197" s="109" t="s">
        <v>159</v>
      </c>
      <c r="AU197" s="109" t="s">
        <v>85</v>
      </c>
    </row>
    <row r="198" spans="2:65" s="316" customFormat="1">
      <c r="B198" s="315"/>
      <c r="D198" s="317" t="s">
        <v>161</v>
      </c>
      <c r="E198" s="318" t="s">
        <v>5</v>
      </c>
      <c r="F198" s="319" t="s">
        <v>1376</v>
      </c>
      <c r="H198" s="320">
        <v>0.50900000000000001</v>
      </c>
      <c r="I198" s="10"/>
      <c r="L198" s="315"/>
      <c r="M198" s="321"/>
      <c r="N198" s="322"/>
      <c r="O198" s="322"/>
      <c r="P198" s="322"/>
      <c r="Q198" s="322"/>
      <c r="R198" s="322"/>
      <c r="S198" s="322"/>
      <c r="T198" s="323"/>
      <c r="AT198" s="324" t="s">
        <v>161</v>
      </c>
      <c r="AU198" s="324" t="s">
        <v>85</v>
      </c>
      <c r="AV198" s="316" t="s">
        <v>85</v>
      </c>
      <c r="AW198" s="316" t="s">
        <v>40</v>
      </c>
      <c r="AX198" s="316" t="s">
        <v>25</v>
      </c>
      <c r="AY198" s="324" t="s">
        <v>150</v>
      </c>
    </row>
    <row r="199" spans="2:65" s="137" customFormat="1" ht="31.5" customHeight="1">
      <c r="B199" s="130"/>
      <c r="C199" s="302" t="s">
        <v>429</v>
      </c>
      <c r="D199" s="302" t="s">
        <v>152</v>
      </c>
      <c r="E199" s="303" t="s">
        <v>748</v>
      </c>
      <c r="F199" s="93" t="s">
        <v>749</v>
      </c>
      <c r="G199" s="304" t="s">
        <v>175</v>
      </c>
      <c r="H199" s="305">
        <v>3.75</v>
      </c>
      <c r="I199" s="8"/>
      <c r="J199" s="306">
        <f>ROUND(I199*H199,2)</f>
        <v>0</v>
      </c>
      <c r="K199" s="93" t="s">
        <v>156</v>
      </c>
      <c r="L199" s="130"/>
      <c r="M199" s="307" t="s">
        <v>5</v>
      </c>
      <c r="N199" s="308" t="s">
        <v>48</v>
      </c>
      <c r="O199" s="131"/>
      <c r="P199" s="309">
        <f>O199*H199</f>
        <v>0</v>
      </c>
      <c r="Q199" s="309">
        <v>1.98</v>
      </c>
      <c r="R199" s="309">
        <f>Q199*H199</f>
        <v>7.4249999999999998</v>
      </c>
      <c r="S199" s="309">
        <v>0</v>
      </c>
      <c r="T199" s="310">
        <f>S199*H199</f>
        <v>0</v>
      </c>
      <c r="AR199" s="109" t="s">
        <v>157</v>
      </c>
      <c r="AT199" s="109" t="s">
        <v>152</v>
      </c>
      <c r="AU199" s="109" t="s">
        <v>85</v>
      </c>
      <c r="AY199" s="109" t="s">
        <v>150</v>
      </c>
      <c r="BE199" s="311">
        <f>IF(N199="základní",J199,0)</f>
        <v>0</v>
      </c>
      <c r="BF199" s="311">
        <f>IF(N199="snížená",J199,0)</f>
        <v>0</v>
      </c>
      <c r="BG199" s="311">
        <f>IF(N199="zákl. přenesená",J199,0)</f>
        <v>0</v>
      </c>
      <c r="BH199" s="311">
        <f>IF(N199="sníž. přenesená",J199,0)</f>
        <v>0</v>
      </c>
      <c r="BI199" s="311">
        <f>IF(N199="nulová",J199,0)</f>
        <v>0</v>
      </c>
      <c r="BJ199" s="109" t="s">
        <v>25</v>
      </c>
      <c r="BK199" s="311">
        <f>ROUND(I199*H199,2)</f>
        <v>0</v>
      </c>
      <c r="BL199" s="109" t="s">
        <v>157</v>
      </c>
      <c r="BM199" s="109" t="s">
        <v>1377</v>
      </c>
    </row>
    <row r="200" spans="2:65" s="137" customFormat="1" ht="48">
      <c r="B200" s="130"/>
      <c r="D200" s="312" t="s">
        <v>159</v>
      </c>
      <c r="F200" s="313" t="s">
        <v>751</v>
      </c>
      <c r="I200" s="9"/>
      <c r="L200" s="130"/>
      <c r="M200" s="314"/>
      <c r="N200" s="131"/>
      <c r="O200" s="131"/>
      <c r="P200" s="131"/>
      <c r="Q200" s="131"/>
      <c r="R200" s="131"/>
      <c r="S200" s="131"/>
      <c r="T200" s="179"/>
      <c r="AT200" s="109" t="s">
        <v>159</v>
      </c>
      <c r="AU200" s="109" t="s">
        <v>85</v>
      </c>
    </row>
    <row r="201" spans="2:65" s="316" customFormat="1">
      <c r="B201" s="315"/>
      <c r="D201" s="317" t="s">
        <v>161</v>
      </c>
      <c r="E201" s="318" t="s">
        <v>5</v>
      </c>
      <c r="F201" s="319" t="s">
        <v>1378</v>
      </c>
      <c r="H201" s="320">
        <v>3.75</v>
      </c>
      <c r="I201" s="10"/>
      <c r="L201" s="315"/>
      <c r="M201" s="321"/>
      <c r="N201" s="322"/>
      <c r="O201" s="322"/>
      <c r="P201" s="322"/>
      <c r="Q201" s="322"/>
      <c r="R201" s="322"/>
      <c r="S201" s="322"/>
      <c r="T201" s="323"/>
      <c r="AT201" s="324" t="s">
        <v>161</v>
      </c>
      <c r="AU201" s="324" t="s">
        <v>85</v>
      </c>
      <c r="AV201" s="316" t="s">
        <v>85</v>
      </c>
      <c r="AW201" s="316" t="s">
        <v>40</v>
      </c>
      <c r="AX201" s="316" t="s">
        <v>25</v>
      </c>
      <c r="AY201" s="324" t="s">
        <v>150</v>
      </c>
    </row>
    <row r="202" spans="2:65" s="137" customFormat="1" ht="22.5" customHeight="1">
      <c r="B202" s="130"/>
      <c r="C202" s="302" t="s">
        <v>433</v>
      </c>
      <c r="D202" s="302" t="s">
        <v>152</v>
      </c>
      <c r="E202" s="303" t="s">
        <v>1379</v>
      </c>
      <c r="F202" s="93" t="s">
        <v>1380</v>
      </c>
      <c r="G202" s="304" t="s">
        <v>175</v>
      </c>
      <c r="H202" s="305">
        <v>2.5</v>
      </c>
      <c r="I202" s="8"/>
      <c r="J202" s="306">
        <f>ROUND(I202*H202,2)</f>
        <v>0</v>
      </c>
      <c r="K202" s="93" t="s">
        <v>156</v>
      </c>
      <c r="L202" s="130"/>
      <c r="M202" s="307" t="s">
        <v>5</v>
      </c>
      <c r="N202" s="308" t="s">
        <v>48</v>
      </c>
      <c r="O202" s="131"/>
      <c r="P202" s="309">
        <f>O202*H202</f>
        <v>0</v>
      </c>
      <c r="Q202" s="309">
        <v>2.2563399999999998</v>
      </c>
      <c r="R202" s="309">
        <f>Q202*H202</f>
        <v>5.6408499999999995</v>
      </c>
      <c r="S202" s="309">
        <v>0</v>
      </c>
      <c r="T202" s="310">
        <f>S202*H202</f>
        <v>0</v>
      </c>
      <c r="AR202" s="109" t="s">
        <v>157</v>
      </c>
      <c r="AT202" s="109" t="s">
        <v>152</v>
      </c>
      <c r="AU202" s="109" t="s">
        <v>85</v>
      </c>
      <c r="AY202" s="109" t="s">
        <v>150</v>
      </c>
      <c r="BE202" s="311">
        <f>IF(N202="základní",J202,0)</f>
        <v>0</v>
      </c>
      <c r="BF202" s="311">
        <f>IF(N202="snížená",J202,0)</f>
        <v>0</v>
      </c>
      <c r="BG202" s="311">
        <f>IF(N202="zákl. přenesená",J202,0)</f>
        <v>0</v>
      </c>
      <c r="BH202" s="311">
        <f>IF(N202="sníž. přenesená",J202,0)</f>
        <v>0</v>
      </c>
      <c r="BI202" s="311">
        <f>IF(N202="nulová",J202,0)</f>
        <v>0</v>
      </c>
      <c r="BJ202" s="109" t="s">
        <v>25</v>
      </c>
      <c r="BK202" s="311">
        <f>ROUND(I202*H202,2)</f>
        <v>0</v>
      </c>
      <c r="BL202" s="109" t="s">
        <v>157</v>
      </c>
      <c r="BM202" s="109" t="s">
        <v>1381</v>
      </c>
    </row>
    <row r="203" spans="2:65" s="137" customFormat="1" ht="84">
      <c r="B203" s="130"/>
      <c r="D203" s="312" t="s">
        <v>159</v>
      </c>
      <c r="F203" s="313" t="s">
        <v>349</v>
      </c>
      <c r="I203" s="9"/>
      <c r="L203" s="130"/>
      <c r="M203" s="314"/>
      <c r="N203" s="131"/>
      <c r="O203" s="131"/>
      <c r="P203" s="131"/>
      <c r="Q203" s="131"/>
      <c r="R203" s="131"/>
      <c r="S203" s="131"/>
      <c r="T203" s="179"/>
      <c r="AT203" s="109" t="s">
        <v>159</v>
      </c>
      <c r="AU203" s="109" t="s">
        <v>85</v>
      </c>
    </row>
    <row r="204" spans="2:65" s="316" customFormat="1">
      <c r="B204" s="315"/>
      <c r="D204" s="317" t="s">
        <v>161</v>
      </c>
      <c r="E204" s="318" t="s">
        <v>5</v>
      </c>
      <c r="F204" s="319" t="s">
        <v>1382</v>
      </c>
      <c r="H204" s="320">
        <v>2.5</v>
      </c>
      <c r="I204" s="10"/>
      <c r="L204" s="315"/>
      <c r="M204" s="321"/>
      <c r="N204" s="322"/>
      <c r="O204" s="322"/>
      <c r="P204" s="322"/>
      <c r="Q204" s="322"/>
      <c r="R204" s="322"/>
      <c r="S204" s="322"/>
      <c r="T204" s="323"/>
      <c r="AT204" s="324" t="s">
        <v>161</v>
      </c>
      <c r="AU204" s="324" t="s">
        <v>85</v>
      </c>
      <c r="AV204" s="316" t="s">
        <v>85</v>
      </c>
      <c r="AW204" s="316" t="s">
        <v>40</v>
      </c>
      <c r="AX204" s="316" t="s">
        <v>25</v>
      </c>
      <c r="AY204" s="324" t="s">
        <v>150</v>
      </c>
    </row>
    <row r="205" spans="2:65" s="137" customFormat="1" ht="31.5" customHeight="1">
      <c r="B205" s="130"/>
      <c r="C205" s="302" t="s">
        <v>437</v>
      </c>
      <c r="D205" s="302" t="s">
        <v>152</v>
      </c>
      <c r="E205" s="303" t="s">
        <v>1383</v>
      </c>
      <c r="F205" s="93" t="s">
        <v>1384</v>
      </c>
      <c r="G205" s="304" t="s">
        <v>175</v>
      </c>
      <c r="H205" s="305">
        <v>50</v>
      </c>
      <c r="I205" s="8"/>
      <c r="J205" s="306">
        <f>ROUND(I205*H205,2)</f>
        <v>0</v>
      </c>
      <c r="K205" s="93" t="s">
        <v>156</v>
      </c>
      <c r="L205" s="130"/>
      <c r="M205" s="307" t="s">
        <v>5</v>
      </c>
      <c r="N205" s="308" t="s">
        <v>48</v>
      </c>
      <c r="O205" s="131"/>
      <c r="P205" s="309">
        <f>O205*H205</f>
        <v>0</v>
      </c>
      <c r="Q205" s="309">
        <v>2.45329</v>
      </c>
      <c r="R205" s="309">
        <f>Q205*H205</f>
        <v>122.6645</v>
      </c>
      <c r="S205" s="309">
        <v>0</v>
      </c>
      <c r="T205" s="310">
        <f>S205*H205</f>
        <v>0</v>
      </c>
      <c r="AR205" s="109" t="s">
        <v>157</v>
      </c>
      <c r="AT205" s="109" t="s">
        <v>152</v>
      </c>
      <c r="AU205" s="109" t="s">
        <v>85</v>
      </c>
      <c r="AY205" s="109" t="s">
        <v>150</v>
      </c>
      <c r="BE205" s="311">
        <f>IF(N205="základní",J205,0)</f>
        <v>0</v>
      </c>
      <c r="BF205" s="311">
        <f>IF(N205="snížená",J205,0)</f>
        <v>0</v>
      </c>
      <c r="BG205" s="311">
        <f>IF(N205="zákl. přenesená",J205,0)</f>
        <v>0</v>
      </c>
      <c r="BH205" s="311">
        <f>IF(N205="sníž. přenesená",J205,0)</f>
        <v>0</v>
      </c>
      <c r="BI205" s="311">
        <f>IF(N205="nulová",J205,0)</f>
        <v>0</v>
      </c>
      <c r="BJ205" s="109" t="s">
        <v>25</v>
      </c>
      <c r="BK205" s="311">
        <f>ROUND(I205*H205,2)</f>
        <v>0</v>
      </c>
      <c r="BL205" s="109" t="s">
        <v>157</v>
      </c>
      <c r="BM205" s="109" t="s">
        <v>1385</v>
      </c>
    </row>
    <row r="206" spans="2:65" s="137" customFormat="1" ht="96">
      <c r="B206" s="130"/>
      <c r="D206" s="312" t="s">
        <v>159</v>
      </c>
      <c r="F206" s="313" t="s">
        <v>1386</v>
      </c>
      <c r="I206" s="9"/>
      <c r="L206" s="130"/>
      <c r="M206" s="314"/>
      <c r="N206" s="131"/>
      <c r="O206" s="131"/>
      <c r="P206" s="131"/>
      <c r="Q206" s="131"/>
      <c r="R206" s="131"/>
      <c r="S206" s="131"/>
      <c r="T206" s="179"/>
      <c r="AT206" s="109" t="s">
        <v>159</v>
      </c>
      <c r="AU206" s="109" t="s">
        <v>85</v>
      </c>
    </row>
    <row r="207" spans="2:65" s="316" customFormat="1">
      <c r="B207" s="315"/>
      <c r="D207" s="317" t="s">
        <v>161</v>
      </c>
      <c r="E207" s="318" t="s">
        <v>5</v>
      </c>
      <c r="F207" s="319" t="s">
        <v>1387</v>
      </c>
      <c r="H207" s="320">
        <v>50</v>
      </c>
      <c r="I207" s="10"/>
      <c r="L207" s="315"/>
      <c r="M207" s="321"/>
      <c r="N207" s="322"/>
      <c r="O207" s="322"/>
      <c r="P207" s="322"/>
      <c r="Q207" s="322"/>
      <c r="R207" s="322"/>
      <c r="S207" s="322"/>
      <c r="T207" s="323"/>
      <c r="AT207" s="324" t="s">
        <v>161</v>
      </c>
      <c r="AU207" s="324" t="s">
        <v>85</v>
      </c>
      <c r="AV207" s="316" t="s">
        <v>85</v>
      </c>
      <c r="AW207" s="316" t="s">
        <v>40</v>
      </c>
      <c r="AX207" s="316" t="s">
        <v>25</v>
      </c>
      <c r="AY207" s="324" t="s">
        <v>150</v>
      </c>
    </row>
    <row r="208" spans="2:65" s="137" customFormat="1" ht="44.25" customHeight="1">
      <c r="B208" s="130"/>
      <c r="C208" s="302" t="s">
        <v>441</v>
      </c>
      <c r="D208" s="302" t="s">
        <v>152</v>
      </c>
      <c r="E208" s="303" t="s">
        <v>1388</v>
      </c>
      <c r="F208" s="93" t="s">
        <v>1389</v>
      </c>
      <c r="G208" s="304" t="s">
        <v>155</v>
      </c>
      <c r="H208" s="305">
        <v>40</v>
      </c>
      <c r="I208" s="8"/>
      <c r="J208" s="306">
        <f>ROUND(I208*H208,2)</f>
        <v>0</v>
      </c>
      <c r="K208" s="93" t="s">
        <v>156</v>
      </c>
      <c r="L208" s="130"/>
      <c r="M208" s="307" t="s">
        <v>5</v>
      </c>
      <c r="N208" s="308" t="s">
        <v>48</v>
      </c>
      <c r="O208" s="131"/>
      <c r="P208" s="309">
        <f>O208*H208</f>
        <v>0</v>
      </c>
      <c r="Q208" s="309">
        <v>1.0300000000000001E-3</v>
      </c>
      <c r="R208" s="309">
        <f>Q208*H208</f>
        <v>4.1200000000000001E-2</v>
      </c>
      <c r="S208" s="309">
        <v>0</v>
      </c>
      <c r="T208" s="310">
        <f>S208*H208</f>
        <v>0</v>
      </c>
      <c r="AR208" s="109" t="s">
        <v>157</v>
      </c>
      <c r="AT208" s="109" t="s">
        <v>152</v>
      </c>
      <c r="AU208" s="109" t="s">
        <v>85</v>
      </c>
      <c r="AY208" s="109" t="s">
        <v>150</v>
      </c>
      <c r="BE208" s="311">
        <f>IF(N208="základní",J208,0)</f>
        <v>0</v>
      </c>
      <c r="BF208" s="311">
        <f>IF(N208="snížená",J208,0)</f>
        <v>0</v>
      </c>
      <c r="BG208" s="311">
        <f>IF(N208="zákl. přenesená",J208,0)</f>
        <v>0</v>
      </c>
      <c r="BH208" s="311">
        <f>IF(N208="sníž. přenesená",J208,0)</f>
        <v>0</v>
      </c>
      <c r="BI208" s="311">
        <f>IF(N208="nulová",J208,0)</f>
        <v>0</v>
      </c>
      <c r="BJ208" s="109" t="s">
        <v>25</v>
      </c>
      <c r="BK208" s="311">
        <f>ROUND(I208*H208,2)</f>
        <v>0</v>
      </c>
      <c r="BL208" s="109" t="s">
        <v>157</v>
      </c>
      <c r="BM208" s="109" t="s">
        <v>1390</v>
      </c>
    </row>
    <row r="209" spans="2:65" s="316" customFormat="1">
      <c r="B209" s="315"/>
      <c r="D209" s="317" t="s">
        <v>161</v>
      </c>
      <c r="E209" s="318" t="s">
        <v>5</v>
      </c>
      <c r="F209" s="319" t="s">
        <v>1391</v>
      </c>
      <c r="H209" s="320">
        <v>40</v>
      </c>
      <c r="I209" s="10"/>
      <c r="L209" s="315"/>
      <c r="M209" s="321"/>
      <c r="N209" s="322"/>
      <c r="O209" s="322"/>
      <c r="P209" s="322"/>
      <c r="Q209" s="322"/>
      <c r="R209" s="322"/>
      <c r="S209" s="322"/>
      <c r="T209" s="323"/>
      <c r="AT209" s="324" t="s">
        <v>161</v>
      </c>
      <c r="AU209" s="324" t="s">
        <v>85</v>
      </c>
      <c r="AV209" s="316" t="s">
        <v>85</v>
      </c>
      <c r="AW209" s="316" t="s">
        <v>40</v>
      </c>
      <c r="AX209" s="316" t="s">
        <v>25</v>
      </c>
      <c r="AY209" s="324" t="s">
        <v>150</v>
      </c>
    </row>
    <row r="210" spans="2:65" s="137" customFormat="1" ht="22.5" customHeight="1">
      <c r="B210" s="130"/>
      <c r="C210" s="302" t="s">
        <v>446</v>
      </c>
      <c r="D210" s="302" t="s">
        <v>152</v>
      </c>
      <c r="E210" s="303" t="s">
        <v>1392</v>
      </c>
      <c r="F210" s="93" t="s">
        <v>1393</v>
      </c>
      <c r="G210" s="304" t="s">
        <v>401</v>
      </c>
      <c r="H210" s="305">
        <v>1</v>
      </c>
      <c r="I210" s="8"/>
      <c r="J210" s="306">
        <f>ROUND(I210*H210,2)</f>
        <v>0</v>
      </c>
      <c r="K210" s="93" t="s">
        <v>156</v>
      </c>
      <c r="L210" s="130"/>
      <c r="M210" s="307" t="s">
        <v>5</v>
      </c>
      <c r="N210" s="308" t="s">
        <v>48</v>
      </c>
      <c r="O210" s="131"/>
      <c r="P210" s="309">
        <f>O210*H210</f>
        <v>0</v>
      </c>
      <c r="Q210" s="309">
        <v>0</v>
      </c>
      <c r="R210" s="309">
        <f>Q210*H210</f>
        <v>0</v>
      </c>
      <c r="S210" s="309">
        <v>0</v>
      </c>
      <c r="T210" s="310">
        <f>S210*H210</f>
        <v>0</v>
      </c>
      <c r="AR210" s="109" t="s">
        <v>157</v>
      </c>
      <c r="AT210" s="109" t="s">
        <v>152</v>
      </c>
      <c r="AU210" s="109" t="s">
        <v>85</v>
      </c>
      <c r="AY210" s="109" t="s">
        <v>150</v>
      </c>
      <c r="BE210" s="311">
        <f>IF(N210="základní",J210,0)</f>
        <v>0</v>
      </c>
      <c r="BF210" s="311">
        <f>IF(N210="snížená",J210,0)</f>
        <v>0</v>
      </c>
      <c r="BG210" s="311">
        <f>IF(N210="zákl. přenesená",J210,0)</f>
        <v>0</v>
      </c>
      <c r="BH210" s="311">
        <f>IF(N210="sníž. přenesená",J210,0)</f>
        <v>0</v>
      </c>
      <c r="BI210" s="311">
        <f>IF(N210="nulová",J210,0)</f>
        <v>0</v>
      </c>
      <c r="BJ210" s="109" t="s">
        <v>25</v>
      </c>
      <c r="BK210" s="311">
        <f>ROUND(I210*H210,2)</f>
        <v>0</v>
      </c>
      <c r="BL210" s="109" t="s">
        <v>157</v>
      </c>
      <c r="BM210" s="109" t="s">
        <v>1394</v>
      </c>
    </row>
    <row r="211" spans="2:65" s="137" customFormat="1" ht="36">
      <c r="B211" s="130"/>
      <c r="D211" s="312" t="s">
        <v>159</v>
      </c>
      <c r="F211" s="313" t="s">
        <v>1395</v>
      </c>
      <c r="I211" s="9"/>
      <c r="L211" s="130"/>
      <c r="M211" s="314"/>
      <c r="N211" s="131"/>
      <c r="O211" s="131"/>
      <c r="P211" s="131"/>
      <c r="Q211" s="131"/>
      <c r="R211" s="131"/>
      <c r="S211" s="131"/>
      <c r="T211" s="179"/>
      <c r="AT211" s="109" t="s">
        <v>159</v>
      </c>
      <c r="AU211" s="109" t="s">
        <v>85</v>
      </c>
    </row>
    <row r="212" spans="2:65" s="316" customFormat="1">
      <c r="B212" s="315"/>
      <c r="D212" s="317" t="s">
        <v>161</v>
      </c>
      <c r="E212" s="318" t="s">
        <v>5</v>
      </c>
      <c r="F212" s="319" t="s">
        <v>1396</v>
      </c>
      <c r="H212" s="320">
        <v>1</v>
      </c>
      <c r="I212" s="10"/>
      <c r="L212" s="315"/>
      <c r="M212" s="321"/>
      <c r="N212" s="322"/>
      <c r="O212" s="322"/>
      <c r="P212" s="322"/>
      <c r="Q212" s="322"/>
      <c r="R212" s="322"/>
      <c r="S212" s="322"/>
      <c r="T212" s="323"/>
      <c r="AT212" s="324" t="s">
        <v>161</v>
      </c>
      <c r="AU212" s="324" t="s">
        <v>85</v>
      </c>
      <c r="AV212" s="316" t="s">
        <v>85</v>
      </c>
      <c r="AW212" s="316" t="s">
        <v>40</v>
      </c>
      <c r="AX212" s="316" t="s">
        <v>25</v>
      </c>
      <c r="AY212" s="324" t="s">
        <v>150</v>
      </c>
    </row>
    <row r="213" spans="2:65" s="137" customFormat="1" ht="44.25" customHeight="1">
      <c r="B213" s="130"/>
      <c r="C213" s="302" t="s">
        <v>450</v>
      </c>
      <c r="D213" s="302" t="s">
        <v>152</v>
      </c>
      <c r="E213" s="303" t="s">
        <v>1397</v>
      </c>
      <c r="F213" s="93" t="s">
        <v>1398</v>
      </c>
      <c r="G213" s="304" t="s">
        <v>155</v>
      </c>
      <c r="H213" s="305">
        <v>40</v>
      </c>
      <c r="I213" s="8"/>
      <c r="J213" s="306">
        <f>ROUND(I213*H213,2)</f>
        <v>0</v>
      </c>
      <c r="K213" s="93" t="s">
        <v>156</v>
      </c>
      <c r="L213" s="130"/>
      <c r="M213" s="307" t="s">
        <v>5</v>
      </c>
      <c r="N213" s="308" t="s">
        <v>48</v>
      </c>
      <c r="O213" s="131"/>
      <c r="P213" s="309">
        <f>O213*H213</f>
        <v>0</v>
      </c>
      <c r="Q213" s="309">
        <v>0</v>
      </c>
      <c r="R213" s="309">
        <f>Q213*H213</f>
        <v>0</v>
      </c>
      <c r="S213" s="309">
        <v>0</v>
      </c>
      <c r="T213" s="310">
        <f>S213*H213</f>
        <v>0</v>
      </c>
      <c r="AR213" s="109" t="s">
        <v>157</v>
      </c>
      <c r="AT213" s="109" t="s">
        <v>152</v>
      </c>
      <c r="AU213" s="109" t="s">
        <v>85</v>
      </c>
      <c r="AY213" s="109" t="s">
        <v>150</v>
      </c>
      <c r="BE213" s="311">
        <f>IF(N213="základní",J213,0)</f>
        <v>0</v>
      </c>
      <c r="BF213" s="311">
        <f>IF(N213="snížená",J213,0)</f>
        <v>0</v>
      </c>
      <c r="BG213" s="311">
        <f>IF(N213="zákl. přenesená",J213,0)</f>
        <v>0</v>
      </c>
      <c r="BH213" s="311">
        <f>IF(N213="sníž. přenesená",J213,0)</f>
        <v>0</v>
      </c>
      <c r="BI213" s="311">
        <f>IF(N213="nulová",J213,0)</f>
        <v>0</v>
      </c>
      <c r="BJ213" s="109" t="s">
        <v>25</v>
      </c>
      <c r="BK213" s="311">
        <f>ROUND(I213*H213,2)</f>
        <v>0</v>
      </c>
      <c r="BL213" s="109" t="s">
        <v>157</v>
      </c>
      <c r="BM213" s="109" t="s">
        <v>1399</v>
      </c>
    </row>
    <row r="214" spans="2:65" s="316" customFormat="1">
      <c r="B214" s="315"/>
      <c r="D214" s="317" t="s">
        <v>161</v>
      </c>
      <c r="E214" s="318" t="s">
        <v>5</v>
      </c>
      <c r="F214" s="319" t="s">
        <v>1391</v>
      </c>
      <c r="H214" s="320">
        <v>40</v>
      </c>
      <c r="I214" s="10"/>
      <c r="L214" s="315"/>
      <c r="M214" s="321"/>
      <c r="N214" s="322"/>
      <c r="O214" s="322"/>
      <c r="P214" s="322"/>
      <c r="Q214" s="322"/>
      <c r="R214" s="322"/>
      <c r="S214" s="322"/>
      <c r="T214" s="323"/>
      <c r="AT214" s="324" t="s">
        <v>161</v>
      </c>
      <c r="AU214" s="324" t="s">
        <v>85</v>
      </c>
      <c r="AV214" s="316" t="s">
        <v>85</v>
      </c>
      <c r="AW214" s="316" t="s">
        <v>40</v>
      </c>
      <c r="AX214" s="316" t="s">
        <v>25</v>
      </c>
      <c r="AY214" s="324" t="s">
        <v>150</v>
      </c>
    </row>
    <row r="215" spans="2:65" s="137" customFormat="1" ht="22.5" customHeight="1">
      <c r="B215" s="130"/>
      <c r="C215" s="302" t="s">
        <v>454</v>
      </c>
      <c r="D215" s="302" t="s">
        <v>152</v>
      </c>
      <c r="E215" s="303" t="s">
        <v>1400</v>
      </c>
      <c r="F215" s="93" t="s">
        <v>1401</v>
      </c>
      <c r="G215" s="304" t="s">
        <v>651</v>
      </c>
      <c r="H215" s="305">
        <v>5</v>
      </c>
      <c r="I215" s="8"/>
      <c r="J215" s="306">
        <f>ROUND(I215*H215,2)</f>
        <v>0</v>
      </c>
      <c r="K215" s="93" t="s">
        <v>156</v>
      </c>
      <c r="L215" s="130"/>
      <c r="M215" s="307" t="s">
        <v>5</v>
      </c>
      <c r="N215" s="308" t="s">
        <v>48</v>
      </c>
      <c r="O215" s="131"/>
      <c r="P215" s="309">
        <f>O215*H215</f>
        <v>0</v>
      </c>
      <c r="Q215" s="309">
        <v>1.0601700000000001</v>
      </c>
      <c r="R215" s="309">
        <f>Q215*H215</f>
        <v>5.3008500000000005</v>
      </c>
      <c r="S215" s="309">
        <v>0</v>
      </c>
      <c r="T215" s="310">
        <f>S215*H215</f>
        <v>0</v>
      </c>
      <c r="AR215" s="109" t="s">
        <v>157</v>
      </c>
      <c r="AT215" s="109" t="s">
        <v>152</v>
      </c>
      <c r="AU215" s="109" t="s">
        <v>85</v>
      </c>
      <c r="AY215" s="109" t="s">
        <v>150</v>
      </c>
      <c r="BE215" s="311">
        <f>IF(N215="základní",J215,0)</f>
        <v>0</v>
      </c>
      <c r="BF215" s="311">
        <f>IF(N215="snížená",J215,0)</f>
        <v>0</v>
      </c>
      <c r="BG215" s="311">
        <f>IF(N215="zákl. přenesená",J215,0)</f>
        <v>0</v>
      </c>
      <c r="BH215" s="311">
        <f>IF(N215="sníž. přenesená",J215,0)</f>
        <v>0</v>
      </c>
      <c r="BI215" s="311">
        <f>IF(N215="nulová",J215,0)</f>
        <v>0</v>
      </c>
      <c r="BJ215" s="109" t="s">
        <v>25</v>
      </c>
      <c r="BK215" s="311">
        <f>ROUND(I215*H215,2)</f>
        <v>0</v>
      </c>
      <c r="BL215" s="109" t="s">
        <v>157</v>
      </c>
      <c r="BM215" s="109" t="s">
        <v>1402</v>
      </c>
    </row>
    <row r="216" spans="2:65" s="137" customFormat="1" ht="36">
      <c r="B216" s="130"/>
      <c r="D216" s="312" t="s">
        <v>159</v>
      </c>
      <c r="F216" s="313" t="s">
        <v>1403</v>
      </c>
      <c r="I216" s="9"/>
      <c r="L216" s="130"/>
      <c r="M216" s="314"/>
      <c r="N216" s="131"/>
      <c r="O216" s="131"/>
      <c r="P216" s="131"/>
      <c r="Q216" s="131"/>
      <c r="R216" s="131"/>
      <c r="S216" s="131"/>
      <c r="T216" s="179"/>
      <c r="AT216" s="109" t="s">
        <v>159</v>
      </c>
      <c r="AU216" s="109" t="s">
        <v>85</v>
      </c>
    </row>
    <row r="217" spans="2:65" s="316" customFormat="1">
      <c r="B217" s="315"/>
      <c r="D217" s="312" t="s">
        <v>161</v>
      </c>
      <c r="E217" s="324" t="s">
        <v>5</v>
      </c>
      <c r="F217" s="325" t="s">
        <v>1404</v>
      </c>
      <c r="H217" s="326">
        <v>5</v>
      </c>
      <c r="I217" s="10"/>
      <c r="L217" s="315"/>
      <c r="M217" s="321"/>
      <c r="N217" s="322"/>
      <c r="O217" s="322"/>
      <c r="P217" s="322"/>
      <c r="Q217" s="322"/>
      <c r="R217" s="322"/>
      <c r="S217" s="322"/>
      <c r="T217" s="323"/>
      <c r="AT217" s="324" t="s">
        <v>161</v>
      </c>
      <c r="AU217" s="324" t="s">
        <v>85</v>
      </c>
      <c r="AV217" s="316" t="s">
        <v>85</v>
      </c>
      <c r="AW217" s="316" t="s">
        <v>40</v>
      </c>
      <c r="AX217" s="316" t="s">
        <v>25</v>
      </c>
      <c r="AY217" s="324" t="s">
        <v>150</v>
      </c>
    </row>
    <row r="218" spans="2:65" s="289" customFormat="1" ht="29.85" customHeight="1">
      <c r="B218" s="288"/>
      <c r="D218" s="299" t="s">
        <v>76</v>
      </c>
      <c r="E218" s="300" t="s">
        <v>166</v>
      </c>
      <c r="F218" s="300" t="s">
        <v>752</v>
      </c>
      <c r="I218" s="7"/>
      <c r="J218" s="301">
        <f>BK218</f>
        <v>0</v>
      </c>
      <c r="L218" s="288"/>
      <c r="M218" s="293"/>
      <c r="N218" s="294"/>
      <c r="O218" s="294"/>
      <c r="P218" s="295">
        <f>SUM(P219:P244)</f>
        <v>0</v>
      </c>
      <c r="Q218" s="294"/>
      <c r="R218" s="295">
        <f>SUM(R219:R244)</f>
        <v>8.6205400000000001</v>
      </c>
      <c r="S218" s="294"/>
      <c r="T218" s="296">
        <f>SUM(T219:T244)</f>
        <v>0</v>
      </c>
      <c r="AR218" s="290" t="s">
        <v>25</v>
      </c>
      <c r="AT218" s="297" t="s">
        <v>76</v>
      </c>
      <c r="AU218" s="297" t="s">
        <v>25</v>
      </c>
      <c r="AY218" s="290" t="s">
        <v>150</v>
      </c>
      <c r="BK218" s="298">
        <f>SUM(BK219:BK244)</f>
        <v>0</v>
      </c>
    </row>
    <row r="219" spans="2:65" s="137" customFormat="1" ht="31.5" customHeight="1">
      <c r="B219" s="130"/>
      <c r="C219" s="302" t="s">
        <v>456</v>
      </c>
      <c r="D219" s="302" t="s">
        <v>152</v>
      </c>
      <c r="E219" s="303" t="s">
        <v>1405</v>
      </c>
      <c r="F219" s="93" t="s">
        <v>1406</v>
      </c>
      <c r="G219" s="304" t="s">
        <v>401</v>
      </c>
      <c r="H219" s="305">
        <v>18</v>
      </c>
      <c r="I219" s="8"/>
      <c r="J219" s="306">
        <f>ROUND(I219*H219,2)</f>
        <v>0</v>
      </c>
      <c r="K219" s="93" t="s">
        <v>156</v>
      </c>
      <c r="L219" s="130"/>
      <c r="M219" s="307" t="s">
        <v>5</v>
      </c>
      <c r="N219" s="308" t="s">
        <v>48</v>
      </c>
      <c r="O219" s="131"/>
      <c r="P219" s="309">
        <f>O219*H219</f>
        <v>0</v>
      </c>
      <c r="Q219" s="309">
        <v>0.2429</v>
      </c>
      <c r="R219" s="309">
        <f>Q219*H219</f>
        <v>4.3722000000000003</v>
      </c>
      <c r="S219" s="309">
        <v>0</v>
      </c>
      <c r="T219" s="310">
        <f>S219*H219</f>
        <v>0</v>
      </c>
      <c r="AR219" s="109" t="s">
        <v>157</v>
      </c>
      <c r="AT219" s="109" t="s">
        <v>152</v>
      </c>
      <c r="AU219" s="109" t="s">
        <v>85</v>
      </c>
      <c r="AY219" s="109" t="s">
        <v>150</v>
      </c>
      <c r="BE219" s="311">
        <f>IF(N219="základní",J219,0)</f>
        <v>0</v>
      </c>
      <c r="BF219" s="311">
        <f>IF(N219="snížená",J219,0)</f>
        <v>0</v>
      </c>
      <c r="BG219" s="311">
        <f>IF(N219="zákl. přenesená",J219,0)</f>
        <v>0</v>
      </c>
      <c r="BH219" s="311">
        <f>IF(N219="sníž. přenesená",J219,0)</f>
        <v>0</v>
      </c>
      <c r="BI219" s="311">
        <f>IF(N219="nulová",J219,0)</f>
        <v>0</v>
      </c>
      <c r="BJ219" s="109" t="s">
        <v>25</v>
      </c>
      <c r="BK219" s="311">
        <f>ROUND(I219*H219,2)</f>
        <v>0</v>
      </c>
      <c r="BL219" s="109" t="s">
        <v>157</v>
      </c>
      <c r="BM219" s="109" t="s">
        <v>1407</v>
      </c>
    </row>
    <row r="220" spans="2:65" s="137" customFormat="1" ht="36">
      <c r="B220" s="130"/>
      <c r="D220" s="312" t="s">
        <v>159</v>
      </c>
      <c r="F220" s="313" t="s">
        <v>1408</v>
      </c>
      <c r="I220" s="9"/>
      <c r="L220" s="130"/>
      <c r="M220" s="314"/>
      <c r="N220" s="131"/>
      <c r="O220" s="131"/>
      <c r="P220" s="131"/>
      <c r="Q220" s="131"/>
      <c r="R220" s="131"/>
      <c r="S220" s="131"/>
      <c r="T220" s="179"/>
      <c r="AT220" s="109" t="s">
        <v>159</v>
      </c>
      <c r="AU220" s="109" t="s">
        <v>85</v>
      </c>
    </row>
    <row r="221" spans="2:65" s="316" customFormat="1">
      <c r="B221" s="315"/>
      <c r="D221" s="317" t="s">
        <v>161</v>
      </c>
      <c r="E221" s="318" t="s">
        <v>5</v>
      </c>
      <c r="F221" s="319" t="s">
        <v>1409</v>
      </c>
      <c r="H221" s="320">
        <v>18</v>
      </c>
      <c r="I221" s="10"/>
      <c r="L221" s="315"/>
      <c r="M221" s="321"/>
      <c r="N221" s="322"/>
      <c r="O221" s="322"/>
      <c r="P221" s="322"/>
      <c r="Q221" s="322"/>
      <c r="R221" s="322"/>
      <c r="S221" s="322"/>
      <c r="T221" s="323"/>
      <c r="AT221" s="324" t="s">
        <v>161</v>
      </c>
      <c r="AU221" s="324" t="s">
        <v>85</v>
      </c>
      <c r="AV221" s="316" t="s">
        <v>85</v>
      </c>
      <c r="AW221" s="316" t="s">
        <v>40</v>
      </c>
      <c r="AX221" s="316" t="s">
        <v>25</v>
      </c>
      <c r="AY221" s="324" t="s">
        <v>150</v>
      </c>
    </row>
    <row r="222" spans="2:65" s="137" customFormat="1" ht="22.5" customHeight="1">
      <c r="B222" s="130"/>
      <c r="C222" s="339" t="s">
        <v>460</v>
      </c>
      <c r="D222" s="339" t="s">
        <v>337</v>
      </c>
      <c r="E222" s="340" t="s">
        <v>1410</v>
      </c>
      <c r="F222" s="341" t="s">
        <v>1411</v>
      </c>
      <c r="G222" s="342" t="s">
        <v>401</v>
      </c>
      <c r="H222" s="343">
        <v>18</v>
      </c>
      <c r="I222" s="12"/>
      <c r="J222" s="344">
        <f>ROUND(I222*H222,2)</f>
        <v>0</v>
      </c>
      <c r="K222" s="341" t="s">
        <v>156</v>
      </c>
      <c r="L222" s="345"/>
      <c r="M222" s="346" t="s">
        <v>5</v>
      </c>
      <c r="N222" s="347" t="s">
        <v>48</v>
      </c>
      <c r="O222" s="131"/>
      <c r="P222" s="309">
        <f>O222*H222</f>
        <v>0</v>
      </c>
      <c r="Q222" s="309">
        <v>0.10100000000000001</v>
      </c>
      <c r="R222" s="309">
        <f>Q222*H222</f>
        <v>1.8180000000000001</v>
      </c>
      <c r="S222" s="309">
        <v>0</v>
      </c>
      <c r="T222" s="310">
        <f>S222*H222</f>
        <v>0</v>
      </c>
      <c r="AR222" s="109" t="s">
        <v>341</v>
      </c>
      <c r="AT222" s="109" t="s">
        <v>337</v>
      </c>
      <c r="AU222" s="109" t="s">
        <v>85</v>
      </c>
      <c r="AY222" s="109" t="s">
        <v>150</v>
      </c>
      <c r="BE222" s="311">
        <f>IF(N222="základní",J222,0)</f>
        <v>0</v>
      </c>
      <c r="BF222" s="311">
        <f>IF(N222="snížená",J222,0)</f>
        <v>0</v>
      </c>
      <c r="BG222" s="311">
        <f>IF(N222="zákl. přenesená",J222,0)</f>
        <v>0</v>
      </c>
      <c r="BH222" s="311">
        <f>IF(N222="sníž. přenesená",J222,0)</f>
        <v>0</v>
      </c>
      <c r="BI222" s="311">
        <f>IF(N222="nulová",J222,0)</f>
        <v>0</v>
      </c>
      <c r="BJ222" s="109" t="s">
        <v>25</v>
      </c>
      <c r="BK222" s="311">
        <f>ROUND(I222*H222,2)</f>
        <v>0</v>
      </c>
      <c r="BL222" s="109" t="s">
        <v>341</v>
      </c>
      <c r="BM222" s="109" t="s">
        <v>1412</v>
      </c>
    </row>
    <row r="223" spans="2:65" s="316" customFormat="1">
      <c r="B223" s="315"/>
      <c r="D223" s="317" t="s">
        <v>161</v>
      </c>
      <c r="E223" s="318" t="s">
        <v>5</v>
      </c>
      <c r="F223" s="319" t="s">
        <v>1409</v>
      </c>
      <c r="H223" s="320">
        <v>18</v>
      </c>
      <c r="I223" s="10"/>
      <c r="L223" s="315"/>
      <c r="M223" s="321"/>
      <c r="N223" s="322"/>
      <c r="O223" s="322"/>
      <c r="P223" s="322"/>
      <c r="Q223" s="322"/>
      <c r="R223" s="322"/>
      <c r="S223" s="322"/>
      <c r="T223" s="323"/>
      <c r="AT223" s="324" t="s">
        <v>161</v>
      </c>
      <c r="AU223" s="324" t="s">
        <v>85</v>
      </c>
      <c r="AV223" s="316" t="s">
        <v>85</v>
      </c>
      <c r="AW223" s="316" t="s">
        <v>40</v>
      </c>
      <c r="AX223" s="316" t="s">
        <v>25</v>
      </c>
      <c r="AY223" s="324" t="s">
        <v>150</v>
      </c>
    </row>
    <row r="224" spans="2:65" s="137" customFormat="1" ht="31.5" customHeight="1">
      <c r="B224" s="130"/>
      <c r="C224" s="302" t="s">
        <v>463</v>
      </c>
      <c r="D224" s="302" t="s">
        <v>152</v>
      </c>
      <c r="E224" s="303" t="s">
        <v>1413</v>
      </c>
      <c r="F224" s="93" t="s">
        <v>1414</v>
      </c>
      <c r="G224" s="304" t="s">
        <v>401</v>
      </c>
      <c r="H224" s="305">
        <v>28</v>
      </c>
      <c r="I224" s="8"/>
      <c r="J224" s="306">
        <f>ROUND(I224*H224,2)</f>
        <v>0</v>
      </c>
      <c r="K224" s="93" t="s">
        <v>156</v>
      </c>
      <c r="L224" s="130"/>
      <c r="M224" s="307" t="s">
        <v>5</v>
      </c>
      <c r="N224" s="308" t="s">
        <v>48</v>
      </c>
      <c r="O224" s="131"/>
      <c r="P224" s="309">
        <f>O224*H224</f>
        <v>0</v>
      </c>
      <c r="Q224" s="309">
        <v>7.0200000000000002E-3</v>
      </c>
      <c r="R224" s="309">
        <f>Q224*H224</f>
        <v>0.19656000000000001</v>
      </c>
      <c r="S224" s="309">
        <v>0</v>
      </c>
      <c r="T224" s="310">
        <f>S224*H224</f>
        <v>0</v>
      </c>
      <c r="AR224" s="109" t="s">
        <v>157</v>
      </c>
      <c r="AT224" s="109" t="s">
        <v>152</v>
      </c>
      <c r="AU224" s="109" t="s">
        <v>85</v>
      </c>
      <c r="AY224" s="109" t="s">
        <v>150</v>
      </c>
      <c r="BE224" s="311">
        <f>IF(N224="základní",J224,0)</f>
        <v>0</v>
      </c>
      <c r="BF224" s="311">
        <f>IF(N224="snížená",J224,0)</f>
        <v>0</v>
      </c>
      <c r="BG224" s="311">
        <f>IF(N224="zákl. přenesená",J224,0)</f>
        <v>0</v>
      </c>
      <c r="BH224" s="311">
        <f>IF(N224="sníž. přenesená",J224,0)</f>
        <v>0</v>
      </c>
      <c r="BI224" s="311">
        <f>IF(N224="nulová",J224,0)</f>
        <v>0</v>
      </c>
      <c r="BJ224" s="109" t="s">
        <v>25</v>
      </c>
      <c r="BK224" s="311">
        <f>ROUND(I224*H224,2)</f>
        <v>0</v>
      </c>
      <c r="BL224" s="109" t="s">
        <v>157</v>
      </c>
      <c r="BM224" s="109" t="s">
        <v>1415</v>
      </c>
    </row>
    <row r="225" spans="2:65" s="137" customFormat="1" ht="72">
      <c r="B225" s="130"/>
      <c r="D225" s="312" t="s">
        <v>159</v>
      </c>
      <c r="F225" s="313" t="s">
        <v>1416</v>
      </c>
      <c r="I225" s="9"/>
      <c r="L225" s="130"/>
      <c r="M225" s="314"/>
      <c r="N225" s="131"/>
      <c r="O225" s="131"/>
      <c r="P225" s="131"/>
      <c r="Q225" s="131"/>
      <c r="R225" s="131"/>
      <c r="S225" s="131"/>
      <c r="T225" s="179"/>
      <c r="AT225" s="109" t="s">
        <v>159</v>
      </c>
      <c r="AU225" s="109" t="s">
        <v>85</v>
      </c>
    </row>
    <row r="226" spans="2:65" s="316" customFormat="1">
      <c r="B226" s="315"/>
      <c r="D226" s="317" t="s">
        <v>161</v>
      </c>
      <c r="E226" s="318" t="s">
        <v>5</v>
      </c>
      <c r="F226" s="319" t="s">
        <v>1417</v>
      </c>
      <c r="H226" s="320">
        <v>28</v>
      </c>
      <c r="I226" s="10"/>
      <c r="L226" s="315"/>
      <c r="M226" s="321"/>
      <c r="N226" s="322"/>
      <c r="O226" s="322"/>
      <c r="P226" s="322"/>
      <c r="Q226" s="322"/>
      <c r="R226" s="322"/>
      <c r="S226" s="322"/>
      <c r="T226" s="323"/>
      <c r="AT226" s="324" t="s">
        <v>161</v>
      </c>
      <c r="AU226" s="324" t="s">
        <v>85</v>
      </c>
      <c r="AV226" s="316" t="s">
        <v>85</v>
      </c>
      <c r="AW226" s="316" t="s">
        <v>40</v>
      </c>
      <c r="AX226" s="316" t="s">
        <v>25</v>
      </c>
      <c r="AY226" s="324" t="s">
        <v>150</v>
      </c>
    </row>
    <row r="227" spans="2:65" s="137" customFormat="1" ht="22.5" customHeight="1">
      <c r="B227" s="130"/>
      <c r="C227" s="339" t="s">
        <v>467</v>
      </c>
      <c r="D227" s="339" t="s">
        <v>337</v>
      </c>
      <c r="E227" s="340" t="s">
        <v>1418</v>
      </c>
      <c r="F227" s="341" t="s">
        <v>1419</v>
      </c>
      <c r="G227" s="342" t="s">
        <v>401</v>
      </c>
      <c r="H227" s="343">
        <v>12</v>
      </c>
      <c r="I227" s="12"/>
      <c r="J227" s="344">
        <f>ROUND(I227*H227,2)</f>
        <v>0</v>
      </c>
      <c r="K227" s="341" t="s">
        <v>156</v>
      </c>
      <c r="L227" s="345"/>
      <c r="M227" s="346" t="s">
        <v>5</v>
      </c>
      <c r="N227" s="347" t="s">
        <v>48</v>
      </c>
      <c r="O227" s="131"/>
      <c r="P227" s="309">
        <f>O227*H227</f>
        <v>0</v>
      </c>
      <c r="Q227" s="309">
        <v>3.2000000000000002E-3</v>
      </c>
      <c r="R227" s="309">
        <f>Q227*H227</f>
        <v>3.8400000000000004E-2</v>
      </c>
      <c r="S227" s="309">
        <v>0</v>
      </c>
      <c r="T227" s="310">
        <f>S227*H227</f>
        <v>0</v>
      </c>
      <c r="AR227" s="109" t="s">
        <v>341</v>
      </c>
      <c r="AT227" s="109" t="s">
        <v>337</v>
      </c>
      <c r="AU227" s="109" t="s">
        <v>85</v>
      </c>
      <c r="AY227" s="109" t="s">
        <v>150</v>
      </c>
      <c r="BE227" s="311">
        <f>IF(N227="základní",J227,0)</f>
        <v>0</v>
      </c>
      <c r="BF227" s="311">
        <f>IF(N227="snížená",J227,0)</f>
        <v>0</v>
      </c>
      <c r="BG227" s="311">
        <f>IF(N227="zákl. přenesená",J227,0)</f>
        <v>0</v>
      </c>
      <c r="BH227" s="311">
        <f>IF(N227="sníž. přenesená",J227,0)</f>
        <v>0</v>
      </c>
      <c r="BI227" s="311">
        <f>IF(N227="nulová",J227,0)</f>
        <v>0</v>
      </c>
      <c r="BJ227" s="109" t="s">
        <v>25</v>
      </c>
      <c r="BK227" s="311">
        <f>ROUND(I227*H227,2)</f>
        <v>0</v>
      </c>
      <c r="BL227" s="109" t="s">
        <v>341</v>
      </c>
      <c r="BM227" s="109" t="s">
        <v>1420</v>
      </c>
    </row>
    <row r="228" spans="2:65" s="316" customFormat="1">
      <c r="B228" s="315"/>
      <c r="D228" s="317" t="s">
        <v>161</v>
      </c>
      <c r="E228" s="318" t="s">
        <v>5</v>
      </c>
      <c r="F228" s="319" t="s">
        <v>1421</v>
      </c>
      <c r="H228" s="320">
        <v>12</v>
      </c>
      <c r="I228" s="10"/>
      <c r="L228" s="315"/>
      <c r="M228" s="321"/>
      <c r="N228" s="322"/>
      <c r="O228" s="322"/>
      <c r="P228" s="322"/>
      <c r="Q228" s="322"/>
      <c r="R228" s="322"/>
      <c r="S228" s="322"/>
      <c r="T228" s="323"/>
      <c r="AT228" s="324" t="s">
        <v>161</v>
      </c>
      <c r="AU228" s="324" t="s">
        <v>85</v>
      </c>
      <c r="AV228" s="316" t="s">
        <v>85</v>
      </c>
      <c r="AW228" s="316" t="s">
        <v>40</v>
      </c>
      <c r="AX228" s="316" t="s">
        <v>25</v>
      </c>
      <c r="AY228" s="324" t="s">
        <v>150</v>
      </c>
    </row>
    <row r="229" spans="2:65" s="137" customFormat="1" ht="22.5" customHeight="1">
      <c r="B229" s="130"/>
      <c r="C229" s="339" t="s">
        <v>471</v>
      </c>
      <c r="D229" s="339" t="s">
        <v>337</v>
      </c>
      <c r="E229" s="340" t="s">
        <v>1422</v>
      </c>
      <c r="F229" s="341" t="s">
        <v>1423</v>
      </c>
      <c r="G229" s="342" t="s">
        <v>401</v>
      </c>
      <c r="H229" s="343">
        <v>6</v>
      </c>
      <c r="I229" s="12"/>
      <c r="J229" s="344">
        <f>ROUND(I229*H229,2)</f>
        <v>0</v>
      </c>
      <c r="K229" s="341" t="s">
        <v>156</v>
      </c>
      <c r="L229" s="345"/>
      <c r="M229" s="346" t="s">
        <v>5</v>
      </c>
      <c r="N229" s="347" t="s">
        <v>48</v>
      </c>
      <c r="O229" s="131"/>
      <c r="P229" s="309">
        <f>O229*H229</f>
        <v>0</v>
      </c>
      <c r="Q229" s="309">
        <v>3.8999999999999998E-3</v>
      </c>
      <c r="R229" s="309">
        <f>Q229*H229</f>
        <v>2.3399999999999997E-2</v>
      </c>
      <c r="S229" s="309">
        <v>0</v>
      </c>
      <c r="T229" s="310">
        <f>S229*H229</f>
        <v>0</v>
      </c>
      <c r="AR229" s="109" t="s">
        <v>341</v>
      </c>
      <c r="AT229" s="109" t="s">
        <v>337</v>
      </c>
      <c r="AU229" s="109" t="s">
        <v>85</v>
      </c>
      <c r="AY229" s="109" t="s">
        <v>150</v>
      </c>
      <c r="BE229" s="311">
        <f>IF(N229="základní",J229,0)</f>
        <v>0</v>
      </c>
      <c r="BF229" s="311">
        <f>IF(N229="snížená",J229,0)</f>
        <v>0</v>
      </c>
      <c r="BG229" s="311">
        <f>IF(N229="zákl. přenesená",J229,0)</f>
        <v>0</v>
      </c>
      <c r="BH229" s="311">
        <f>IF(N229="sníž. přenesená",J229,0)</f>
        <v>0</v>
      </c>
      <c r="BI229" s="311">
        <f>IF(N229="nulová",J229,0)</f>
        <v>0</v>
      </c>
      <c r="BJ229" s="109" t="s">
        <v>25</v>
      </c>
      <c r="BK229" s="311">
        <f>ROUND(I229*H229,2)</f>
        <v>0</v>
      </c>
      <c r="BL229" s="109" t="s">
        <v>341</v>
      </c>
      <c r="BM229" s="109" t="s">
        <v>1424</v>
      </c>
    </row>
    <row r="230" spans="2:65" s="316" customFormat="1">
      <c r="B230" s="315"/>
      <c r="D230" s="317" t="s">
        <v>161</v>
      </c>
      <c r="E230" s="318" t="s">
        <v>5</v>
      </c>
      <c r="F230" s="319" t="s">
        <v>1425</v>
      </c>
      <c r="H230" s="320">
        <v>6</v>
      </c>
      <c r="I230" s="10"/>
      <c r="L230" s="315"/>
      <c r="M230" s="321"/>
      <c r="N230" s="322"/>
      <c r="O230" s="322"/>
      <c r="P230" s="322"/>
      <c r="Q230" s="322"/>
      <c r="R230" s="322"/>
      <c r="S230" s="322"/>
      <c r="T230" s="323"/>
      <c r="AT230" s="324" t="s">
        <v>161</v>
      </c>
      <c r="AU230" s="324" t="s">
        <v>85</v>
      </c>
      <c r="AV230" s="316" t="s">
        <v>85</v>
      </c>
      <c r="AW230" s="316" t="s">
        <v>40</v>
      </c>
      <c r="AX230" s="316" t="s">
        <v>25</v>
      </c>
      <c r="AY230" s="324" t="s">
        <v>150</v>
      </c>
    </row>
    <row r="231" spans="2:65" s="137" customFormat="1" ht="22.5" customHeight="1">
      <c r="B231" s="130"/>
      <c r="C231" s="339" t="s">
        <v>477</v>
      </c>
      <c r="D231" s="339" t="s">
        <v>337</v>
      </c>
      <c r="E231" s="340" t="s">
        <v>1426</v>
      </c>
      <c r="F231" s="341" t="s">
        <v>1427</v>
      </c>
      <c r="G231" s="342" t="s">
        <v>401</v>
      </c>
      <c r="H231" s="343">
        <v>10</v>
      </c>
      <c r="I231" s="12"/>
      <c r="J231" s="344">
        <f>ROUND(I231*H231,2)</f>
        <v>0</v>
      </c>
      <c r="K231" s="341" t="s">
        <v>156</v>
      </c>
      <c r="L231" s="345"/>
      <c r="M231" s="346" t="s">
        <v>5</v>
      </c>
      <c r="N231" s="347" t="s">
        <v>48</v>
      </c>
      <c r="O231" s="131"/>
      <c r="P231" s="309">
        <f>O231*H231</f>
        <v>0</v>
      </c>
      <c r="Q231" s="309">
        <v>2.7000000000000001E-3</v>
      </c>
      <c r="R231" s="309">
        <f>Q231*H231</f>
        <v>2.7000000000000003E-2</v>
      </c>
      <c r="S231" s="309">
        <v>0</v>
      </c>
      <c r="T231" s="310">
        <f>S231*H231</f>
        <v>0</v>
      </c>
      <c r="AR231" s="109" t="s">
        <v>341</v>
      </c>
      <c r="AT231" s="109" t="s">
        <v>337</v>
      </c>
      <c r="AU231" s="109" t="s">
        <v>85</v>
      </c>
      <c r="AY231" s="109" t="s">
        <v>150</v>
      </c>
      <c r="BE231" s="311">
        <f>IF(N231="základní",J231,0)</f>
        <v>0</v>
      </c>
      <c r="BF231" s="311">
        <f>IF(N231="snížená",J231,0)</f>
        <v>0</v>
      </c>
      <c r="BG231" s="311">
        <f>IF(N231="zákl. přenesená",J231,0)</f>
        <v>0</v>
      </c>
      <c r="BH231" s="311">
        <f>IF(N231="sníž. přenesená",J231,0)</f>
        <v>0</v>
      </c>
      <c r="BI231" s="311">
        <f>IF(N231="nulová",J231,0)</f>
        <v>0</v>
      </c>
      <c r="BJ231" s="109" t="s">
        <v>25</v>
      </c>
      <c r="BK231" s="311">
        <f>ROUND(I231*H231,2)</f>
        <v>0</v>
      </c>
      <c r="BL231" s="109" t="s">
        <v>341</v>
      </c>
      <c r="BM231" s="109" t="s">
        <v>1428</v>
      </c>
    </row>
    <row r="232" spans="2:65" s="316" customFormat="1">
      <c r="B232" s="315"/>
      <c r="D232" s="317" t="s">
        <v>161</v>
      </c>
      <c r="E232" s="318" t="s">
        <v>5</v>
      </c>
      <c r="F232" s="319" t="s">
        <v>1429</v>
      </c>
      <c r="H232" s="320">
        <v>10</v>
      </c>
      <c r="I232" s="10"/>
      <c r="L232" s="315"/>
      <c r="M232" s="321"/>
      <c r="N232" s="322"/>
      <c r="O232" s="322"/>
      <c r="P232" s="322"/>
      <c r="Q232" s="322"/>
      <c r="R232" s="322"/>
      <c r="S232" s="322"/>
      <c r="T232" s="323"/>
      <c r="AT232" s="324" t="s">
        <v>161</v>
      </c>
      <c r="AU232" s="324" t="s">
        <v>85</v>
      </c>
      <c r="AV232" s="316" t="s">
        <v>85</v>
      </c>
      <c r="AW232" s="316" t="s">
        <v>40</v>
      </c>
      <c r="AX232" s="316" t="s">
        <v>25</v>
      </c>
      <c r="AY232" s="324" t="s">
        <v>150</v>
      </c>
    </row>
    <row r="233" spans="2:65" s="137" customFormat="1" ht="22.5" customHeight="1">
      <c r="B233" s="130"/>
      <c r="C233" s="339" t="s">
        <v>482</v>
      </c>
      <c r="D233" s="339" t="s">
        <v>337</v>
      </c>
      <c r="E233" s="340" t="s">
        <v>1430</v>
      </c>
      <c r="F233" s="341" t="s">
        <v>1431</v>
      </c>
      <c r="G233" s="342" t="s">
        <v>401</v>
      </c>
      <c r="H233" s="343">
        <v>1</v>
      </c>
      <c r="I233" s="12"/>
      <c r="J233" s="344">
        <f>ROUND(I233*H233,2)</f>
        <v>0</v>
      </c>
      <c r="K233" s="341" t="s">
        <v>5</v>
      </c>
      <c r="L233" s="345"/>
      <c r="M233" s="346" t="s">
        <v>5</v>
      </c>
      <c r="N233" s="347" t="s">
        <v>48</v>
      </c>
      <c r="O233" s="131"/>
      <c r="P233" s="309">
        <f>O233*H233</f>
        <v>0</v>
      </c>
      <c r="Q233" s="309">
        <v>9.8500000000000004E-2</v>
      </c>
      <c r="R233" s="309">
        <f>Q233*H233</f>
        <v>9.8500000000000004E-2</v>
      </c>
      <c r="S233" s="309">
        <v>0</v>
      </c>
      <c r="T233" s="310">
        <f>S233*H233</f>
        <v>0</v>
      </c>
      <c r="AR233" s="109" t="s">
        <v>341</v>
      </c>
      <c r="AT233" s="109" t="s">
        <v>337</v>
      </c>
      <c r="AU233" s="109" t="s">
        <v>85</v>
      </c>
      <c r="AY233" s="109" t="s">
        <v>150</v>
      </c>
      <c r="BE233" s="311">
        <f>IF(N233="základní",J233,0)</f>
        <v>0</v>
      </c>
      <c r="BF233" s="311">
        <f>IF(N233="snížená",J233,0)</f>
        <v>0</v>
      </c>
      <c r="BG233" s="311">
        <f>IF(N233="zákl. přenesená",J233,0)</f>
        <v>0</v>
      </c>
      <c r="BH233" s="311">
        <f>IF(N233="sníž. přenesená",J233,0)</f>
        <v>0</v>
      </c>
      <c r="BI233" s="311">
        <f>IF(N233="nulová",J233,0)</f>
        <v>0</v>
      </c>
      <c r="BJ233" s="109" t="s">
        <v>25</v>
      </c>
      <c r="BK233" s="311">
        <f>ROUND(I233*H233,2)</f>
        <v>0</v>
      </c>
      <c r="BL233" s="109" t="s">
        <v>341</v>
      </c>
      <c r="BM233" s="109" t="s">
        <v>1432</v>
      </c>
    </row>
    <row r="234" spans="2:65" s="316" customFormat="1">
      <c r="B234" s="315"/>
      <c r="D234" s="317" t="s">
        <v>161</v>
      </c>
      <c r="E234" s="318" t="s">
        <v>5</v>
      </c>
      <c r="F234" s="319" t="s">
        <v>1433</v>
      </c>
      <c r="H234" s="320">
        <v>1</v>
      </c>
      <c r="I234" s="10"/>
      <c r="L234" s="315"/>
      <c r="M234" s="321"/>
      <c r="N234" s="322"/>
      <c r="O234" s="322"/>
      <c r="P234" s="322"/>
      <c r="Q234" s="322"/>
      <c r="R234" s="322"/>
      <c r="S234" s="322"/>
      <c r="T234" s="323"/>
      <c r="AT234" s="324" t="s">
        <v>161</v>
      </c>
      <c r="AU234" s="324" t="s">
        <v>85</v>
      </c>
      <c r="AV234" s="316" t="s">
        <v>85</v>
      </c>
      <c r="AW234" s="316" t="s">
        <v>40</v>
      </c>
      <c r="AX234" s="316" t="s">
        <v>25</v>
      </c>
      <c r="AY234" s="324" t="s">
        <v>150</v>
      </c>
    </row>
    <row r="235" spans="2:65" s="137" customFormat="1" ht="22.5" customHeight="1">
      <c r="B235" s="130"/>
      <c r="C235" s="302" t="s">
        <v>488</v>
      </c>
      <c r="D235" s="302" t="s">
        <v>152</v>
      </c>
      <c r="E235" s="303" t="s">
        <v>1434</v>
      </c>
      <c r="F235" s="93" t="s">
        <v>1435</v>
      </c>
      <c r="G235" s="304" t="s">
        <v>401</v>
      </c>
      <c r="H235" s="305">
        <v>18</v>
      </c>
      <c r="I235" s="8"/>
      <c r="J235" s="306">
        <f>ROUND(I235*H235,2)</f>
        <v>0</v>
      </c>
      <c r="K235" s="93" t="s">
        <v>156</v>
      </c>
      <c r="L235" s="130"/>
      <c r="M235" s="307" t="s">
        <v>5</v>
      </c>
      <c r="N235" s="308" t="s">
        <v>48</v>
      </c>
      <c r="O235" s="131"/>
      <c r="P235" s="309">
        <f>O235*H235</f>
        <v>0</v>
      </c>
      <c r="Q235" s="309">
        <v>4.0000000000000002E-4</v>
      </c>
      <c r="R235" s="309">
        <f>Q235*H235</f>
        <v>7.2000000000000007E-3</v>
      </c>
      <c r="S235" s="309">
        <v>0</v>
      </c>
      <c r="T235" s="310">
        <f>S235*H235</f>
        <v>0</v>
      </c>
      <c r="AR235" s="109" t="s">
        <v>157</v>
      </c>
      <c r="AT235" s="109" t="s">
        <v>152</v>
      </c>
      <c r="AU235" s="109" t="s">
        <v>85</v>
      </c>
      <c r="AY235" s="109" t="s">
        <v>150</v>
      </c>
      <c r="BE235" s="311">
        <f>IF(N235="základní",J235,0)</f>
        <v>0</v>
      </c>
      <c r="BF235" s="311">
        <f>IF(N235="snížená",J235,0)</f>
        <v>0</v>
      </c>
      <c r="BG235" s="311">
        <f>IF(N235="zákl. přenesená",J235,0)</f>
        <v>0</v>
      </c>
      <c r="BH235" s="311">
        <f>IF(N235="sníž. přenesená",J235,0)</f>
        <v>0</v>
      </c>
      <c r="BI235" s="311">
        <f>IF(N235="nulová",J235,0)</f>
        <v>0</v>
      </c>
      <c r="BJ235" s="109" t="s">
        <v>25</v>
      </c>
      <c r="BK235" s="311">
        <f>ROUND(I235*H235,2)</f>
        <v>0</v>
      </c>
      <c r="BL235" s="109" t="s">
        <v>157</v>
      </c>
      <c r="BM235" s="109" t="s">
        <v>1436</v>
      </c>
    </row>
    <row r="236" spans="2:65" s="137" customFormat="1" ht="36">
      <c r="B236" s="130"/>
      <c r="D236" s="312" t="s">
        <v>159</v>
      </c>
      <c r="F236" s="313" t="s">
        <v>1437</v>
      </c>
      <c r="I236" s="9"/>
      <c r="L236" s="130"/>
      <c r="M236" s="314"/>
      <c r="N236" s="131"/>
      <c r="O236" s="131"/>
      <c r="P236" s="131"/>
      <c r="Q236" s="131"/>
      <c r="R236" s="131"/>
      <c r="S236" s="131"/>
      <c r="T236" s="179"/>
      <c r="AT236" s="109" t="s">
        <v>159</v>
      </c>
      <c r="AU236" s="109" t="s">
        <v>85</v>
      </c>
    </row>
    <row r="237" spans="2:65" s="316" customFormat="1">
      <c r="B237" s="315"/>
      <c r="D237" s="317" t="s">
        <v>161</v>
      </c>
      <c r="E237" s="318" t="s">
        <v>5</v>
      </c>
      <c r="F237" s="319" t="s">
        <v>1438</v>
      </c>
      <c r="H237" s="320">
        <v>18</v>
      </c>
      <c r="I237" s="10"/>
      <c r="L237" s="315"/>
      <c r="M237" s="321"/>
      <c r="N237" s="322"/>
      <c r="O237" s="322"/>
      <c r="P237" s="322"/>
      <c r="Q237" s="322"/>
      <c r="R237" s="322"/>
      <c r="S237" s="322"/>
      <c r="T237" s="323"/>
      <c r="AT237" s="324" t="s">
        <v>161</v>
      </c>
      <c r="AU237" s="324" t="s">
        <v>85</v>
      </c>
      <c r="AV237" s="316" t="s">
        <v>85</v>
      </c>
      <c r="AW237" s="316" t="s">
        <v>40</v>
      </c>
      <c r="AX237" s="316" t="s">
        <v>25</v>
      </c>
      <c r="AY237" s="324" t="s">
        <v>150</v>
      </c>
    </row>
    <row r="238" spans="2:65" s="137" customFormat="1" ht="22.5" customHeight="1">
      <c r="B238" s="130"/>
      <c r="C238" s="339" t="s">
        <v>493</v>
      </c>
      <c r="D238" s="339" t="s">
        <v>337</v>
      </c>
      <c r="E238" s="340" t="s">
        <v>1439</v>
      </c>
      <c r="F238" s="341" t="s">
        <v>1440</v>
      </c>
      <c r="G238" s="342" t="s">
        <v>401</v>
      </c>
      <c r="H238" s="343">
        <v>18</v>
      </c>
      <c r="I238" s="12"/>
      <c r="J238" s="344">
        <f>ROUND(I238*H238,2)</f>
        <v>0</v>
      </c>
      <c r="K238" s="341" t="s">
        <v>156</v>
      </c>
      <c r="L238" s="345"/>
      <c r="M238" s="346" t="s">
        <v>5</v>
      </c>
      <c r="N238" s="347" t="s">
        <v>48</v>
      </c>
      <c r="O238" s="131"/>
      <c r="P238" s="309">
        <f>O238*H238</f>
        <v>0</v>
      </c>
      <c r="Q238" s="309">
        <v>0.109</v>
      </c>
      <c r="R238" s="309">
        <f>Q238*H238</f>
        <v>1.962</v>
      </c>
      <c r="S238" s="309">
        <v>0</v>
      </c>
      <c r="T238" s="310">
        <f>S238*H238</f>
        <v>0</v>
      </c>
      <c r="AR238" s="109" t="s">
        <v>341</v>
      </c>
      <c r="AT238" s="109" t="s">
        <v>337</v>
      </c>
      <c r="AU238" s="109" t="s">
        <v>85</v>
      </c>
      <c r="AY238" s="109" t="s">
        <v>150</v>
      </c>
      <c r="BE238" s="311">
        <f>IF(N238="základní",J238,0)</f>
        <v>0</v>
      </c>
      <c r="BF238" s="311">
        <f>IF(N238="snížená",J238,0)</f>
        <v>0</v>
      </c>
      <c r="BG238" s="311">
        <f>IF(N238="zákl. přenesená",J238,0)</f>
        <v>0</v>
      </c>
      <c r="BH238" s="311">
        <f>IF(N238="sníž. přenesená",J238,0)</f>
        <v>0</v>
      </c>
      <c r="BI238" s="311">
        <f>IF(N238="nulová",J238,0)</f>
        <v>0</v>
      </c>
      <c r="BJ238" s="109" t="s">
        <v>25</v>
      </c>
      <c r="BK238" s="311">
        <f>ROUND(I238*H238,2)</f>
        <v>0</v>
      </c>
      <c r="BL238" s="109" t="s">
        <v>341</v>
      </c>
      <c r="BM238" s="109" t="s">
        <v>1441</v>
      </c>
    </row>
    <row r="239" spans="2:65" s="316" customFormat="1">
      <c r="B239" s="315"/>
      <c r="D239" s="317" t="s">
        <v>161</v>
      </c>
      <c r="E239" s="318" t="s">
        <v>5</v>
      </c>
      <c r="F239" s="319" t="s">
        <v>1409</v>
      </c>
      <c r="H239" s="320">
        <v>18</v>
      </c>
      <c r="I239" s="10"/>
      <c r="L239" s="315"/>
      <c r="M239" s="321"/>
      <c r="N239" s="322"/>
      <c r="O239" s="322"/>
      <c r="P239" s="322"/>
      <c r="Q239" s="322"/>
      <c r="R239" s="322"/>
      <c r="S239" s="322"/>
      <c r="T239" s="323"/>
      <c r="AT239" s="324" t="s">
        <v>161</v>
      </c>
      <c r="AU239" s="324" t="s">
        <v>85</v>
      </c>
      <c r="AV239" s="316" t="s">
        <v>85</v>
      </c>
      <c r="AW239" s="316" t="s">
        <v>40</v>
      </c>
      <c r="AX239" s="316" t="s">
        <v>25</v>
      </c>
      <c r="AY239" s="324" t="s">
        <v>150</v>
      </c>
    </row>
    <row r="240" spans="2:65" s="137" customFormat="1" ht="31.5" customHeight="1">
      <c r="B240" s="130"/>
      <c r="C240" s="302" t="s">
        <v>498</v>
      </c>
      <c r="D240" s="302" t="s">
        <v>152</v>
      </c>
      <c r="E240" s="303" t="s">
        <v>1442</v>
      </c>
      <c r="F240" s="93" t="s">
        <v>1443</v>
      </c>
      <c r="G240" s="304" t="s">
        <v>169</v>
      </c>
      <c r="H240" s="305">
        <v>46</v>
      </c>
      <c r="I240" s="8"/>
      <c r="J240" s="306">
        <f>ROUND(I240*H240,2)</f>
        <v>0</v>
      </c>
      <c r="K240" s="93" t="s">
        <v>156</v>
      </c>
      <c r="L240" s="130"/>
      <c r="M240" s="307" t="s">
        <v>5</v>
      </c>
      <c r="N240" s="308" t="s">
        <v>48</v>
      </c>
      <c r="O240" s="131"/>
      <c r="P240" s="309">
        <f>O240*H240</f>
        <v>0</v>
      </c>
      <c r="Q240" s="309">
        <v>0</v>
      </c>
      <c r="R240" s="309">
        <f>Q240*H240</f>
        <v>0</v>
      </c>
      <c r="S240" s="309">
        <v>0</v>
      </c>
      <c r="T240" s="310">
        <f>S240*H240</f>
        <v>0</v>
      </c>
      <c r="AR240" s="109" t="s">
        <v>157</v>
      </c>
      <c r="AT240" s="109" t="s">
        <v>152</v>
      </c>
      <c r="AU240" s="109" t="s">
        <v>85</v>
      </c>
      <c r="AY240" s="109" t="s">
        <v>150</v>
      </c>
      <c r="BE240" s="311">
        <f>IF(N240="základní",J240,0)</f>
        <v>0</v>
      </c>
      <c r="BF240" s="311">
        <f>IF(N240="snížená",J240,0)</f>
        <v>0</v>
      </c>
      <c r="BG240" s="311">
        <f>IF(N240="zákl. přenesená",J240,0)</f>
        <v>0</v>
      </c>
      <c r="BH240" s="311">
        <f>IF(N240="sníž. přenesená",J240,0)</f>
        <v>0</v>
      </c>
      <c r="BI240" s="311">
        <f>IF(N240="nulová",J240,0)</f>
        <v>0</v>
      </c>
      <c r="BJ240" s="109" t="s">
        <v>25</v>
      </c>
      <c r="BK240" s="311">
        <f>ROUND(I240*H240,2)</f>
        <v>0</v>
      </c>
      <c r="BL240" s="109" t="s">
        <v>157</v>
      </c>
      <c r="BM240" s="109" t="s">
        <v>1444</v>
      </c>
    </row>
    <row r="241" spans="2:65" s="137" customFormat="1" ht="36">
      <c r="B241" s="130"/>
      <c r="D241" s="312" t="s">
        <v>159</v>
      </c>
      <c r="F241" s="313" t="s">
        <v>1445</v>
      </c>
      <c r="I241" s="9"/>
      <c r="L241" s="130"/>
      <c r="M241" s="314"/>
      <c r="N241" s="131"/>
      <c r="O241" s="131"/>
      <c r="P241" s="131"/>
      <c r="Q241" s="131"/>
      <c r="R241" s="131"/>
      <c r="S241" s="131"/>
      <c r="T241" s="179"/>
      <c r="AT241" s="109" t="s">
        <v>159</v>
      </c>
      <c r="AU241" s="109" t="s">
        <v>85</v>
      </c>
    </row>
    <row r="242" spans="2:65" s="316" customFormat="1">
      <c r="B242" s="315"/>
      <c r="D242" s="317" t="s">
        <v>161</v>
      </c>
      <c r="E242" s="318" t="s">
        <v>5</v>
      </c>
      <c r="F242" s="319" t="s">
        <v>1446</v>
      </c>
      <c r="H242" s="320">
        <v>46</v>
      </c>
      <c r="I242" s="10"/>
      <c r="L242" s="315"/>
      <c r="M242" s="321"/>
      <c r="N242" s="322"/>
      <c r="O242" s="322"/>
      <c r="P242" s="322"/>
      <c r="Q242" s="322"/>
      <c r="R242" s="322"/>
      <c r="S242" s="322"/>
      <c r="T242" s="323"/>
      <c r="AT242" s="324" t="s">
        <v>161</v>
      </c>
      <c r="AU242" s="324" t="s">
        <v>85</v>
      </c>
      <c r="AV242" s="316" t="s">
        <v>85</v>
      </c>
      <c r="AW242" s="316" t="s">
        <v>40</v>
      </c>
      <c r="AX242" s="316" t="s">
        <v>25</v>
      </c>
      <c r="AY242" s="324" t="s">
        <v>150</v>
      </c>
    </row>
    <row r="243" spans="2:65" s="137" customFormat="1" ht="22.5" customHeight="1">
      <c r="B243" s="130"/>
      <c r="C243" s="339" t="s">
        <v>502</v>
      </c>
      <c r="D243" s="339" t="s">
        <v>337</v>
      </c>
      <c r="E243" s="340" t="s">
        <v>1447</v>
      </c>
      <c r="F243" s="341" t="s">
        <v>1448</v>
      </c>
      <c r="G243" s="342" t="s">
        <v>169</v>
      </c>
      <c r="H243" s="343">
        <v>48.3</v>
      </c>
      <c r="I243" s="12"/>
      <c r="J243" s="344">
        <f>ROUND(I243*H243,2)</f>
        <v>0</v>
      </c>
      <c r="K243" s="341" t="s">
        <v>156</v>
      </c>
      <c r="L243" s="345"/>
      <c r="M243" s="346" t="s">
        <v>5</v>
      </c>
      <c r="N243" s="347" t="s">
        <v>48</v>
      </c>
      <c r="O243" s="131"/>
      <c r="P243" s="309">
        <f>O243*H243</f>
        <v>0</v>
      </c>
      <c r="Q243" s="309">
        <v>1.6000000000000001E-3</v>
      </c>
      <c r="R243" s="309">
        <f>Q243*H243</f>
        <v>7.7280000000000001E-2</v>
      </c>
      <c r="S243" s="309">
        <v>0</v>
      </c>
      <c r="T243" s="310">
        <f>S243*H243</f>
        <v>0</v>
      </c>
      <c r="AR243" s="109" t="s">
        <v>341</v>
      </c>
      <c r="AT243" s="109" t="s">
        <v>337</v>
      </c>
      <c r="AU243" s="109" t="s">
        <v>85</v>
      </c>
      <c r="AY243" s="109" t="s">
        <v>150</v>
      </c>
      <c r="BE243" s="311">
        <f>IF(N243="základní",J243,0)</f>
        <v>0</v>
      </c>
      <c r="BF243" s="311">
        <f>IF(N243="snížená",J243,0)</f>
        <v>0</v>
      </c>
      <c r="BG243" s="311">
        <f>IF(N243="zákl. přenesená",J243,0)</f>
        <v>0</v>
      </c>
      <c r="BH243" s="311">
        <f>IF(N243="sníž. přenesená",J243,0)</f>
        <v>0</v>
      </c>
      <c r="BI243" s="311">
        <f>IF(N243="nulová",J243,0)</f>
        <v>0</v>
      </c>
      <c r="BJ243" s="109" t="s">
        <v>25</v>
      </c>
      <c r="BK243" s="311">
        <f>ROUND(I243*H243,2)</f>
        <v>0</v>
      </c>
      <c r="BL243" s="109" t="s">
        <v>341</v>
      </c>
      <c r="BM243" s="109" t="s">
        <v>1449</v>
      </c>
    </row>
    <row r="244" spans="2:65" s="316" customFormat="1">
      <c r="B244" s="315"/>
      <c r="D244" s="312" t="s">
        <v>161</v>
      </c>
      <c r="E244" s="324" t="s">
        <v>5</v>
      </c>
      <c r="F244" s="325" t="s">
        <v>1450</v>
      </c>
      <c r="H244" s="326">
        <v>48.3</v>
      </c>
      <c r="I244" s="10"/>
      <c r="L244" s="315"/>
      <c r="M244" s="321"/>
      <c r="N244" s="322"/>
      <c r="O244" s="322"/>
      <c r="P244" s="322"/>
      <c r="Q244" s="322"/>
      <c r="R244" s="322"/>
      <c r="S244" s="322"/>
      <c r="T244" s="323"/>
      <c r="AT244" s="324" t="s">
        <v>161</v>
      </c>
      <c r="AU244" s="324" t="s">
        <v>85</v>
      </c>
      <c r="AV244" s="316" t="s">
        <v>85</v>
      </c>
      <c r="AW244" s="316" t="s">
        <v>40</v>
      </c>
      <c r="AX244" s="316" t="s">
        <v>25</v>
      </c>
      <c r="AY244" s="324" t="s">
        <v>150</v>
      </c>
    </row>
    <row r="245" spans="2:65" s="289" customFormat="1" ht="29.85" customHeight="1">
      <c r="B245" s="288"/>
      <c r="D245" s="299" t="s">
        <v>76</v>
      </c>
      <c r="E245" s="300" t="s">
        <v>230</v>
      </c>
      <c r="F245" s="300" t="s">
        <v>397</v>
      </c>
      <c r="I245" s="7"/>
      <c r="J245" s="301">
        <f>BK245</f>
        <v>0</v>
      </c>
      <c r="L245" s="288"/>
      <c r="M245" s="293"/>
      <c r="N245" s="294"/>
      <c r="O245" s="294"/>
      <c r="P245" s="295">
        <f>SUM(P246:P249)</f>
        <v>0</v>
      </c>
      <c r="Q245" s="294"/>
      <c r="R245" s="295">
        <f>SUM(R246:R249)</f>
        <v>0</v>
      </c>
      <c r="S245" s="294"/>
      <c r="T245" s="296">
        <f>SUM(T246:T249)</f>
        <v>0</v>
      </c>
      <c r="AR245" s="290" t="s">
        <v>25</v>
      </c>
      <c r="AT245" s="297" t="s">
        <v>76</v>
      </c>
      <c r="AU245" s="297" t="s">
        <v>25</v>
      </c>
      <c r="AY245" s="290" t="s">
        <v>150</v>
      </c>
      <c r="BK245" s="298">
        <f>SUM(BK246:BK249)</f>
        <v>0</v>
      </c>
    </row>
    <row r="246" spans="2:65" s="137" customFormat="1" ht="22.5" customHeight="1">
      <c r="B246" s="130"/>
      <c r="C246" s="302" t="s">
        <v>506</v>
      </c>
      <c r="D246" s="302" t="s">
        <v>152</v>
      </c>
      <c r="E246" s="303" t="s">
        <v>1451</v>
      </c>
      <c r="F246" s="93" t="s">
        <v>1890</v>
      </c>
      <c r="G246" s="304" t="s">
        <v>401</v>
      </c>
      <c r="H246" s="305">
        <v>1</v>
      </c>
      <c r="I246" s="8"/>
      <c r="J246" s="306">
        <f>ROUND(I246*H246,2)</f>
        <v>0</v>
      </c>
      <c r="K246" s="93" t="s">
        <v>5</v>
      </c>
      <c r="L246" s="130"/>
      <c r="M246" s="307" t="s">
        <v>5</v>
      </c>
      <c r="N246" s="308" t="s">
        <v>48</v>
      </c>
      <c r="O246" s="131"/>
      <c r="P246" s="309">
        <f>O246*H246</f>
        <v>0</v>
      </c>
      <c r="Q246" s="309">
        <v>0</v>
      </c>
      <c r="R246" s="309">
        <f>Q246*H246</f>
        <v>0</v>
      </c>
      <c r="S246" s="309">
        <v>0</v>
      </c>
      <c r="T246" s="310">
        <f>S246*H246</f>
        <v>0</v>
      </c>
      <c r="AR246" s="109" t="s">
        <v>157</v>
      </c>
      <c r="AT246" s="109" t="s">
        <v>152</v>
      </c>
      <c r="AU246" s="109" t="s">
        <v>85</v>
      </c>
      <c r="AY246" s="109" t="s">
        <v>150</v>
      </c>
      <c r="BE246" s="311">
        <f>IF(N246="základní",J246,0)</f>
        <v>0</v>
      </c>
      <c r="BF246" s="311">
        <f>IF(N246="snížená",J246,0)</f>
        <v>0</v>
      </c>
      <c r="BG246" s="311">
        <f>IF(N246="zákl. přenesená",J246,0)</f>
        <v>0</v>
      </c>
      <c r="BH246" s="311">
        <f>IF(N246="sníž. přenesená",J246,0)</f>
        <v>0</v>
      </c>
      <c r="BI246" s="311">
        <f>IF(N246="nulová",J246,0)</f>
        <v>0</v>
      </c>
      <c r="BJ246" s="109" t="s">
        <v>25</v>
      </c>
      <c r="BK246" s="311">
        <f>ROUND(I246*H246,2)</f>
        <v>0</v>
      </c>
      <c r="BL246" s="109" t="s">
        <v>157</v>
      </c>
      <c r="BM246" s="109" t="s">
        <v>1452</v>
      </c>
    </row>
    <row r="247" spans="2:65" s="316" customFormat="1">
      <c r="B247" s="315"/>
      <c r="D247" s="317" t="s">
        <v>161</v>
      </c>
      <c r="E247" s="318" t="s">
        <v>5</v>
      </c>
      <c r="F247" s="319" t="s">
        <v>1891</v>
      </c>
      <c r="H247" s="320">
        <v>1</v>
      </c>
      <c r="I247" s="10"/>
      <c r="L247" s="315"/>
      <c r="M247" s="321"/>
      <c r="N247" s="322"/>
      <c r="O247" s="322"/>
      <c r="P247" s="322"/>
      <c r="Q247" s="322"/>
      <c r="R247" s="322"/>
      <c r="S247" s="322"/>
      <c r="T247" s="323"/>
      <c r="AT247" s="324" t="s">
        <v>161</v>
      </c>
      <c r="AU247" s="324" t="s">
        <v>85</v>
      </c>
      <c r="AV247" s="316" t="s">
        <v>85</v>
      </c>
      <c r="AW247" s="316" t="s">
        <v>40</v>
      </c>
      <c r="AX247" s="316" t="s">
        <v>25</v>
      </c>
      <c r="AY247" s="324" t="s">
        <v>150</v>
      </c>
    </row>
    <row r="248" spans="2:65" s="137" customFormat="1" ht="31.5" customHeight="1">
      <c r="B248" s="130"/>
      <c r="C248" s="302" t="s">
        <v>510</v>
      </c>
      <c r="D248" s="302" t="s">
        <v>152</v>
      </c>
      <c r="E248" s="303" t="s">
        <v>1453</v>
      </c>
      <c r="F248" s="93" t="s">
        <v>1454</v>
      </c>
      <c r="G248" s="304" t="s">
        <v>1455</v>
      </c>
      <c r="H248" s="305">
        <v>1</v>
      </c>
      <c r="I248" s="8"/>
      <c r="J248" s="306">
        <f>ROUND(I248*H248,2)</f>
        <v>0</v>
      </c>
      <c r="K248" s="93" t="s">
        <v>5</v>
      </c>
      <c r="L248" s="130"/>
      <c r="M248" s="307" t="s">
        <v>5</v>
      </c>
      <c r="N248" s="308" t="s">
        <v>48</v>
      </c>
      <c r="O248" s="131"/>
      <c r="P248" s="309">
        <f>O248*H248</f>
        <v>0</v>
      </c>
      <c r="Q248" s="309">
        <v>0</v>
      </c>
      <c r="R248" s="309">
        <f>Q248*H248</f>
        <v>0</v>
      </c>
      <c r="S248" s="309">
        <v>0</v>
      </c>
      <c r="T248" s="310">
        <f>S248*H248</f>
        <v>0</v>
      </c>
      <c r="AR248" s="109" t="s">
        <v>157</v>
      </c>
      <c r="AT248" s="109" t="s">
        <v>152</v>
      </c>
      <c r="AU248" s="109" t="s">
        <v>85</v>
      </c>
      <c r="AY248" s="109" t="s">
        <v>150</v>
      </c>
      <c r="BE248" s="311">
        <f>IF(N248="základní",J248,0)</f>
        <v>0</v>
      </c>
      <c r="BF248" s="311">
        <f>IF(N248="snížená",J248,0)</f>
        <v>0</v>
      </c>
      <c r="BG248" s="311">
        <f>IF(N248="zákl. přenesená",J248,0)</f>
        <v>0</v>
      </c>
      <c r="BH248" s="311">
        <f>IF(N248="sníž. přenesená",J248,0)</f>
        <v>0</v>
      </c>
      <c r="BI248" s="311">
        <f>IF(N248="nulová",J248,0)</f>
        <v>0</v>
      </c>
      <c r="BJ248" s="109" t="s">
        <v>25</v>
      </c>
      <c r="BK248" s="311">
        <f>ROUND(I248*H248,2)</f>
        <v>0</v>
      </c>
      <c r="BL248" s="109" t="s">
        <v>157</v>
      </c>
      <c r="BM248" s="109" t="s">
        <v>1456</v>
      </c>
    </row>
    <row r="249" spans="2:65" s="316" customFormat="1">
      <c r="B249" s="315"/>
      <c r="D249" s="312" t="s">
        <v>161</v>
      </c>
      <c r="E249" s="324" t="s">
        <v>5</v>
      </c>
      <c r="F249" s="325" t="s">
        <v>1891</v>
      </c>
      <c r="H249" s="326">
        <v>1</v>
      </c>
      <c r="I249" s="10"/>
      <c r="L249" s="315"/>
      <c r="M249" s="321"/>
      <c r="N249" s="322"/>
      <c r="O249" s="322"/>
      <c r="P249" s="322"/>
      <c r="Q249" s="322"/>
      <c r="R249" s="322"/>
      <c r="S249" s="322"/>
      <c r="T249" s="323"/>
      <c r="AT249" s="324" t="s">
        <v>161</v>
      </c>
      <c r="AU249" s="324" t="s">
        <v>85</v>
      </c>
      <c r="AV249" s="316" t="s">
        <v>85</v>
      </c>
      <c r="AW249" s="316" t="s">
        <v>40</v>
      </c>
      <c r="AX249" s="316" t="s">
        <v>25</v>
      </c>
      <c r="AY249" s="324" t="s">
        <v>150</v>
      </c>
    </row>
    <row r="250" spans="2:65" s="289" customFormat="1" ht="29.85" customHeight="1">
      <c r="B250" s="288"/>
      <c r="D250" s="299" t="s">
        <v>76</v>
      </c>
      <c r="E250" s="300" t="s">
        <v>234</v>
      </c>
      <c r="F250" s="300" t="s">
        <v>640</v>
      </c>
      <c r="I250" s="7"/>
      <c r="J250" s="301">
        <f>BK250</f>
        <v>0</v>
      </c>
      <c r="L250" s="288"/>
      <c r="M250" s="293"/>
      <c r="N250" s="294"/>
      <c r="O250" s="294"/>
      <c r="P250" s="295">
        <f>SUM(P251:P262)</f>
        <v>0</v>
      </c>
      <c r="Q250" s="294"/>
      <c r="R250" s="295">
        <f>SUM(R251:R262)</f>
        <v>0</v>
      </c>
      <c r="S250" s="294"/>
      <c r="T250" s="296">
        <f>SUM(T251:T262)</f>
        <v>55.558859999999996</v>
      </c>
      <c r="AR250" s="290" t="s">
        <v>25</v>
      </c>
      <c r="AT250" s="297" t="s">
        <v>76</v>
      </c>
      <c r="AU250" s="297" t="s">
        <v>25</v>
      </c>
      <c r="AY250" s="290" t="s">
        <v>150</v>
      </c>
      <c r="BK250" s="298">
        <f>SUM(BK251:BK262)</f>
        <v>0</v>
      </c>
    </row>
    <row r="251" spans="2:65" s="137" customFormat="1" ht="31.5" customHeight="1">
      <c r="B251" s="130"/>
      <c r="C251" s="302" t="s">
        <v>514</v>
      </c>
      <c r="D251" s="302" t="s">
        <v>152</v>
      </c>
      <c r="E251" s="303" t="s">
        <v>1457</v>
      </c>
      <c r="F251" s="93" t="s">
        <v>1458</v>
      </c>
      <c r="G251" s="304" t="s">
        <v>401</v>
      </c>
      <c r="H251" s="305">
        <v>1</v>
      </c>
      <c r="I251" s="8"/>
      <c r="J251" s="306">
        <f>ROUND(I251*H251,2)</f>
        <v>0</v>
      </c>
      <c r="K251" s="93" t="s">
        <v>5</v>
      </c>
      <c r="L251" s="130"/>
      <c r="M251" s="307" t="s">
        <v>5</v>
      </c>
      <c r="N251" s="308" t="s">
        <v>48</v>
      </c>
      <c r="O251" s="131"/>
      <c r="P251" s="309">
        <f>O251*H251</f>
        <v>0</v>
      </c>
      <c r="Q251" s="309">
        <v>0</v>
      </c>
      <c r="R251" s="309">
        <f>Q251*H251</f>
        <v>0</v>
      </c>
      <c r="S251" s="309">
        <v>0</v>
      </c>
      <c r="T251" s="310">
        <f>S251*H251</f>
        <v>0</v>
      </c>
      <c r="AR251" s="109" t="s">
        <v>157</v>
      </c>
      <c r="AT251" s="109" t="s">
        <v>152</v>
      </c>
      <c r="AU251" s="109" t="s">
        <v>85</v>
      </c>
      <c r="AY251" s="109" t="s">
        <v>150</v>
      </c>
      <c r="BE251" s="311">
        <f>IF(N251="základní",J251,0)</f>
        <v>0</v>
      </c>
      <c r="BF251" s="311">
        <f>IF(N251="snížená",J251,0)</f>
        <v>0</v>
      </c>
      <c r="BG251" s="311">
        <f>IF(N251="zákl. přenesená",J251,0)</f>
        <v>0</v>
      </c>
      <c r="BH251" s="311">
        <f>IF(N251="sníž. přenesená",J251,0)</f>
        <v>0</v>
      </c>
      <c r="BI251" s="311">
        <f>IF(N251="nulová",J251,0)</f>
        <v>0</v>
      </c>
      <c r="BJ251" s="109" t="s">
        <v>25</v>
      </c>
      <c r="BK251" s="311">
        <f>ROUND(I251*H251,2)</f>
        <v>0</v>
      </c>
      <c r="BL251" s="109" t="s">
        <v>157</v>
      </c>
      <c r="BM251" s="109" t="s">
        <v>1459</v>
      </c>
    </row>
    <row r="252" spans="2:65" s="316" customFormat="1">
      <c r="B252" s="315"/>
      <c r="D252" s="317" t="s">
        <v>161</v>
      </c>
      <c r="E252" s="318" t="s">
        <v>5</v>
      </c>
      <c r="F252" s="319" t="s">
        <v>1460</v>
      </c>
      <c r="H252" s="320">
        <v>1</v>
      </c>
      <c r="I252" s="10"/>
      <c r="L252" s="315"/>
      <c r="M252" s="321"/>
      <c r="N252" s="322"/>
      <c r="O252" s="322"/>
      <c r="P252" s="322"/>
      <c r="Q252" s="322"/>
      <c r="R252" s="322"/>
      <c r="S252" s="322"/>
      <c r="T252" s="323"/>
      <c r="AT252" s="324" t="s">
        <v>161</v>
      </c>
      <c r="AU252" s="324" t="s">
        <v>85</v>
      </c>
      <c r="AV252" s="316" t="s">
        <v>85</v>
      </c>
      <c r="AW252" s="316" t="s">
        <v>40</v>
      </c>
      <c r="AX252" s="316" t="s">
        <v>25</v>
      </c>
      <c r="AY252" s="324" t="s">
        <v>150</v>
      </c>
    </row>
    <row r="253" spans="2:65" s="137" customFormat="1" ht="22.5" customHeight="1">
      <c r="B253" s="130"/>
      <c r="C253" s="302" t="s">
        <v>518</v>
      </c>
      <c r="D253" s="302" t="s">
        <v>152</v>
      </c>
      <c r="E253" s="303" t="s">
        <v>1461</v>
      </c>
      <c r="F253" s="93" t="s">
        <v>1462</v>
      </c>
      <c r="G253" s="304" t="s">
        <v>175</v>
      </c>
      <c r="H253" s="305">
        <v>16.399999999999999</v>
      </c>
      <c r="I253" s="8"/>
      <c r="J253" s="306">
        <f>ROUND(I253*H253,2)</f>
        <v>0</v>
      </c>
      <c r="K253" s="93" t="s">
        <v>156</v>
      </c>
      <c r="L253" s="130"/>
      <c r="M253" s="307" t="s">
        <v>5</v>
      </c>
      <c r="N253" s="308" t="s">
        <v>48</v>
      </c>
      <c r="O253" s="131"/>
      <c r="P253" s="309">
        <f>O253*H253</f>
        <v>0</v>
      </c>
      <c r="Q253" s="309">
        <v>0</v>
      </c>
      <c r="R253" s="309">
        <f>Q253*H253</f>
        <v>0</v>
      </c>
      <c r="S253" s="309">
        <v>2.4</v>
      </c>
      <c r="T253" s="310">
        <f>S253*H253</f>
        <v>39.359999999999992</v>
      </c>
      <c r="AR253" s="109" t="s">
        <v>157</v>
      </c>
      <c r="AT253" s="109" t="s">
        <v>152</v>
      </c>
      <c r="AU253" s="109" t="s">
        <v>85</v>
      </c>
      <c r="AY253" s="109" t="s">
        <v>150</v>
      </c>
      <c r="BE253" s="311">
        <f>IF(N253="základní",J253,0)</f>
        <v>0</v>
      </c>
      <c r="BF253" s="311">
        <f>IF(N253="snížená",J253,0)</f>
        <v>0</v>
      </c>
      <c r="BG253" s="311">
        <f>IF(N253="zákl. přenesená",J253,0)</f>
        <v>0</v>
      </c>
      <c r="BH253" s="311">
        <f>IF(N253="sníž. přenesená",J253,0)</f>
        <v>0</v>
      </c>
      <c r="BI253" s="311">
        <f>IF(N253="nulová",J253,0)</f>
        <v>0</v>
      </c>
      <c r="BJ253" s="109" t="s">
        <v>25</v>
      </c>
      <c r="BK253" s="311">
        <f>ROUND(I253*H253,2)</f>
        <v>0</v>
      </c>
      <c r="BL253" s="109" t="s">
        <v>157</v>
      </c>
      <c r="BM253" s="109" t="s">
        <v>1463</v>
      </c>
    </row>
    <row r="254" spans="2:65" s="137" customFormat="1" ht="36">
      <c r="B254" s="130"/>
      <c r="D254" s="312" t="s">
        <v>159</v>
      </c>
      <c r="F254" s="313" t="s">
        <v>1464</v>
      </c>
      <c r="I254" s="9"/>
      <c r="L254" s="130"/>
      <c r="M254" s="314"/>
      <c r="N254" s="131"/>
      <c r="O254" s="131"/>
      <c r="P254" s="131"/>
      <c r="Q254" s="131"/>
      <c r="R254" s="131"/>
      <c r="S254" s="131"/>
      <c r="T254" s="179"/>
      <c r="AT254" s="109" t="s">
        <v>159</v>
      </c>
      <c r="AU254" s="109" t="s">
        <v>85</v>
      </c>
    </row>
    <row r="255" spans="2:65" s="316" customFormat="1">
      <c r="B255" s="315"/>
      <c r="D255" s="317" t="s">
        <v>161</v>
      </c>
      <c r="E255" s="318" t="s">
        <v>5</v>
      </c>
      <c r="F255" s="319" t="s">
        <v>1465</v>
      </c>
      <c r="H255" s="320">
        <v>16.399999999999999</v>
      </c>
      <c r="I255" s="10"/>
      <c r="L255" s="315"/>
      <c r="M255" s="321"/>
      <c r="N255" s="322"/>
      <c r="O255" s="322"/>
      <c r="P255" s="322"/>
      <c r="Q255" s="322"/>
      <c r="R255" s="322"/>
      <c r="S255" s="322"/>
      <c r="T255" s="323"/>
      <c r="AT255" s="324" t="s">
        <v>161</v>
      </c>
      <c r="AU255" s="324" t="s">
        <v>85</v>
      </c>
      <c r="AV255" s="316" t="s">
        <v>85</v>
      </c>
      <c r="AW255" s="316" t="s">
        <v>40</v>
      </c>
      <c r="AX255" s="316" t="s">
        <v>25</v>
      </c>
      <c r="AY255" s="324" t="s">
        <v>150</v>
      </c>
    </row>
    <row r="256" spans="2:65" s="137" customFormat="1" ht="22.5" customHeight="1">
      <c r="B256" s="130"/>
      <c r="C256" s="302" t="s">
        <v>522</v>
      </c>
      <c r="D256" s="302" t="s">
        <v>152</v>
      </c>
      <c r="E256" s="303" t="s">
        <v>1466</v>
      </c>
      <c r="F256" s="93" t="s">
        <v>1467</v>
      </c>
      <c r="G256" s="304" t="s">
        <v>175</v>
      </c>
      <c r="H256" s="305">
        <v>6.1379999999999999</v>
      </c>
      <c r="I256" s="8"/>
      <c r="J256" s="306">
        <f>ROUND(I256*H256,2)</f>
        <v>0</v>
      </c>
      <c r="K256" s="93" t="s">
        <v>156</v>
      </c>
      <c r="L256" s="130"/>
      <c r="M256" s="307" t="s">
        <v>5</v>
      </c>
      <c r="N256" s="308" t="s">
        <v>48</v>
      </c>
      <c r="O256" s="131"/>
      <c r="P256" s="309">
        <f>O256*H256</f>
        <v>0</v>
      </c>
      <c r="Q256" s="309">
        <v>0</v>
      </c>
      <c r="R256" s="309">
        <f>Q256*H256</f>
        <v>0</v>
      </c>
      <c r="S256" s="309">
        <v>2.4</v>
      </c>
      <c r="T256" s="310">
        <f>S256*H256</f>
        <v>14.731199999999999</v>
      </c>
      <c r="AR256" s="109" t="s">
        <v>157</v>
      </c>
      <c r="AT256" s="109" t="s">
        <v>152</v>
      </c>
      <c r="AU256" s="109" t="s">
        <v>85</v>
      </c>
      <c r="AY256" s="109" t="s">
        <v>150</v>
      </c>
      <c r="BE256" s="311">
        <f>IF(N256="základní",J256,0)</f>
        <v>0</v>
      </c>
      <c r="BF256" s="311">
        <f>IF(N256="snížená",J256,0)</f>
        <v>0</v>
      </c>
      <c r="BG256" s="311">
        <f>IF(N256="zákl. přenesená",J256,0)</f>
        <v>0</v>
      </c>
      <c r="BH256" s="311">
        <f>IF(N256="sníž. přenesená",J256,0)</f>
        <v>0</v>
      </c>
      <c r="BI256" s="311">
        <f>IF(N256="nulová",J256,0)</f>
        <v>0</v>
      </c>
      <c r="BJ256" s="109" t="s">
        <v>25</v>
      </c>
      <c r="BK256" s="311">
        <f>ROUND(I256*H256,2)</f>
        <v>0</v>
      </c>
      <c r="BL256" s="109" t="s">
        <v>157</v>
      </c>
      <c r="BM256" s="109" t="s">
        <v>1468</v>
      </c>
    </row>
    <row r="257" spans="2:65" s="137" customFormat="1" ht="36">
      <c r="B257" s="130"/>
      <c r="D257" s="312" t="s">
        <v>159</v>
      </c>
      <c r="F257" s="313" t="s">
        <v>1469</v>
      </c>
      <c r="I257" s="9"/>
      <c r="L257" s="130"/>
      <c r="M257" s="314"/>
      <c r="N257" s="131"/>
      <c r="O257" s="131"/>
      <c r="P257" s="131"/>
      <c r="Q257" s="131"/>
      <c r="R257" s="131"/>
      <c r="S257" s="131"/>
      <c r="T257" s="179"/>
      <c r="AT257" s="109" t="s">
        <v>159</v>
      </c>
      <c r="AU257" s="109" t="s">
        <v>85</v>
      </c>
    </row>
    <row r="258" spans="2:65" s="316" customFormat="1">
      <c r="B258" s="315"/>
      <c r="D258" s="317" t="s">
        <v>161</v>
      </c>
      <c r="E258" s="318" t="s">
        <v>5</v>
      </c>
      <c r="F258" s="319" t="s">
        <v>1470</v>
      </c>
      <c r="H258" s="320">
        <v>6.1379999999999999</v>
      </c>
      <c r="I258" s="10"/>
      <c r="L258" s="315"/>
      <c r="M258" s="321"/>
      <c r="N258" s="322"/>
      <c r="O258" s="322"/>
      <c r="P258" s="322"/>
      <c r="Q258" s="322"/>
      <c r="R258" s="322"/>
      <c r="S258" s="322"/>
      <c r="T258" s="323"/>
      <c r="AT258" s="324" t="s">
        <v>161</v>
      </c>
      <c r="AU258" s="324" t="s">
        <v>85</v>
      </c>
      <c r="AV258" s="316" t="s">
        <v>85</v>
      </c>
      <c r="AW258" s="316" t="s">
        <v>40</v>
      </c>
      <c r="AX258" s="316" t="s">
        <v>25</v>
      </c>
      <c r="AY258" s="324" t="s">
        <v>150</v>
      </c>
    </row>
    <row r="259" spans="2:65" s="137" customFormat="1" ht="31.5" customHeight="1">
      <c r="B259" s="130"/>
      <c r="C259" s="302" t="s">
        <v>526</v>
      </c>
      <c r="D259" s="302" t="s">
        <v>152</v>
      </c>
      <c r="E259" s="303" t="s">
        <v>1471</v>
      </c>
      <c r="F259" s="93" t="s">
        <v>1472</v>
      </c>
      <c r="G259" s="304" t="s">
        <v>401</v>
      </c>
      <c r="H259" s="305">
        <v>18</v>
      </c>
      <c r="I259" s="8"/>
      <c r="J259" s="306">
        <f>ROUND(I259*H259,2)</f>
        <v>0</v>
      </c>
      <c r="K259" s="93" t="s">
        <v>156</v>
      </c>
      <c r="L259" s="130"/>
      <c r="M259" s="307" t="s">
        <v>5</v>
      </c>
      <c r="N259" s="308" t="s">
        <v>48</v>
      </c>
      <c r="O259" s="131"/>
      <c r="P259" s="309">
        <f>O259*H259</f>
        <v>0</v>
      </c>
      <c r="Q259" s="309">
        <v>0</v>
      </c>
      <c r="R259" s="309">
        <f>Q259*H259</f>
        <v>0</v>
      </c>
      <c r="S259" s="309">
        <v>6.5699999999999995E-2</v>
      </c>
      <c r="T259" s="310">
        <f>S259*H259</f>
        <v>1.1825999999999999</v>
      </c>
      <c r="AR259" s="109" t="s">
        <v>157</v>
      </c>
      <c r="AT259" s="109" t="s">
        <v>152</v>
      </c>
      <c r="AU259" s="109" t="s">
        <v>85</v>
      </c>
      <c r="AY259" s="109" t="s">
        <v>150</v>
      </c>
      <c r="BE259" s="311">
        <f>IF(N259="základní",J259,0)</f>
        <v>0</v>
      </c>
      <c r="BF259" s="311">
        <f>IF(N259="snížená",J259,0)</f>
        <v>0</v>
      </c>
      <c r="BG259" s="311">
        <f>IF(N259="zákl. přenesená",J259,0)</f>
        <v>0</v>
      </c>
      <c r="BH259" s="311">
        <f>IF(N259="sníž. přenesená",J259,0)</f>
        <v>0</v>
      </c>
      <c r="BI259" s="311">
        <f>IF(N259="nulová",J259,0)</f>
        <v>0</v>
      </c>
      <c r="BJ259" s="109" t="s">
        <v>25</v>
      </c>
      <c r="BK259" s="311">
        <f>ROUND(I259*H259,2)</f>
        <v>0</v>
      </c>
      <c r="BL259" s="109" t="s">
        <v>157</v>
      </c>
      <c r="BM259" s="109" t="s">
        <v>1473</v>
      </c>
    </row>
    <row r="260" spans="2:65" s="137" customFormat="1" ht="22.5" customHeight="1">
      <c r="B260" s="130"/>
      <c r="C260" s="302" t="s">
        <v>530</v>
      </c>
      <c r="D260" s="302" t="s">
        <v>152</v>
      </c>
      <c r="E260" s="303" t="s">
        <v>1474</v>
      </c>
      <c r="F260" s="93" t="s">
        <v>1475</v>
      </c>
      <c r="G260" s="304" t="s">
        <v>169</v>
      </c>
      <c r="H260" s="305">
        <v>47</v>
      </c>
      <c r="I260" s="8"/>
      <c r="J260" s="306">
        <f>ROUND(I260*H260,2)</f>
        <v>0</v>
      </c>
      <c r="K260" s="93" t="s">
        <v>156</v>
      </c>
      <c r="L260" s="130"/>
      <c r="M260" s="307" t="s">
        <v>5</v>
      </c>
      <c r="N260" s="308" t="s">
        <v>48</v>
      </c>
      <c r="O260" s="131"/>
      <c r="P260" s="309">
        <f>O260*H260</f>
        <v>0</v>
      </c>
      <c r="Q260" s="309">
        <v>0</v>
      </c>
      <c r="R260" s="309">
        <f>Q260*H260</f>
        <v>0</v>
      </c>
      <c r="S260" s="309">
        <v>1.98E-3</v>
      </c>
      <c r="T260" s="310">
        <f>S260*H260</f>
        <v>9.3060000000000004E-2</v>
      </c>
      <c r="AR260" s="109" t="s">
        <v>157</v>
      </c>
      <c r="AT260" s="109" t="s">
        <v>152</v>
      </c>
      <c r="AU260" s="109" t="s">
        <v>85</v>
      </c>
      <c r="AY260" s="109" t="s">
        <v>150</v>
      </c>
      <c r="BE260" s="311">
        <f>IF(N260="základní",J260,0)</f>
        <v>0</v>
      </c>
      <c r="BF260" s="311">
        <f>IF(N260="snížená",J260,0)</f>
        <v>0</v>
      </c>
      <c r="BG260" s="311">
        <f>IF(N260="zákl. přenesená",J260,0)</f>
        <v>0</v>
      </c>
      <c r="BH260" s="311">
        <f>IF(N260="sníž. přenesená",J260,0)</f>
        <v>0</v>
      </c>
      <c r="BI260" s="311">
        <f>IF(N260="nulová",J260,0)</f>
        <v>0</v>
      </c>
      <c r="BJ260" s="109" t="s">
        <v>25</v>
      </c>
      <c r="BK260" s="311">
        <f>ROUND(I260*H260,2)</f>
        <v>0</v>
      </c>
      <c r="BL260" s="109" t="s">
        <v>157</v>
      </c>
      <c r="BM260" s="109" t="s">
        <v>1476</v>
      </c>
    </row>
    <row r="261" spans="2:65" s="137" customFormat="1" ht="24">
      <c r="B261" s="130"/>
      <c r="D261" s="317" t="s">
        <v>159</v>
      </c>
      <c r="F261" s="348" t="s">
        <v>1477</v>
      </c>
      <c r="I261" s="9"/>
      <c r="L261" s="130"/>
      <c r="M261" s="314"/>
      <c r="N261" s="131"/>
      <c r="O261" s="131"/>
      <c r="P261" s="131"/>
      <c r="Q261" s="131"/>
      <c r="R261" s="131"/>
      <c r="S261" s="131"/>
      <c r="T261" s="179"/>
      <c r="AT261" s="109" t="s">
        <v>159</v>
      </c>
      <c r="AU261" s="109" t="s">
        <v>85</v>
      </c>
    </row>
    <row r="262" spans="2:65" s="137" customFormat="1" ht="22.5" customHeight="1">
      <c r="B262" s="130"/>
      <c r="C262" s="302" t="s">
        <v>536</v>
      </c>
      <c r="D262" s="302" t="s">
        <v>152</v>
      </c>
      <c r="E262" s="303" t="s">
        <v>1478</v>
      </c>
      <c r="F262" s="93" t="s">
        <v>1479</v>
      </c>
      <c r="G262" s="304" t="s">
        <v>401</v>
      </c>
      <c r="H262" s="305">
        <v>1</v>
      </c>
      <c r="I262" s="8"/>
      <c r="J262" s="306">
        <f>ROUND(I262*H262,2)</f>
        <v>0</v>
      </c>
      <c r="K262" s="93" t="s">
        <v>156</v>
      </c>
      <c r="L262" s="130"/>
      <c r="M262" s="307" t="s">
        <v>5</v>
      </c>
      <c r="N262" s="308" t="s">
        <v>48</v>
      </c>
      <c r="O262" s="131"/>
      <c r="P262" s="309">
        <f>O262*H262</f>
        <v>0</v>
      </c>
      <c r="Q262" s="309">
        <v>0</v>
      </c>
      <c r="R262" s="309">
        <f>Q262*H262</f>
        <v>0</v>
      </c>
      <c r="S262" s="309">
        <v>0.192</v>
      </c>
      <c r="T262" s="310">
        <f>S262*H262</f>
        <v>0.192</v>
      </c>
      <c r="AR262" s="109" t="s">
        <v>157</v>
      </c>
      <c r="AT262" s="109" t="s">
        <v>152</v>
      </c>
      <c r="AU262" s="109" t="s">
        <v>85</v>
      </c>
      <c r="AY262" s="109" t="s">
        <v>150</v>
      </c>
      <c r="BE262" s="311">
        <f>IF(N262="základní",J262,0)</f>
        <v>0</v>
      </c>
      <c r="BF262" s="311">
        <f>IF(N262="snížená",J262,0)</f>
        <v>0</v>
      </c>
      <c r="BG262" s="311">
        <f>IF(N262="zákl. přenesená",J262,0)</f>
        <v>0</v>
      </c>
      <c r="BH262" s="311">
        <f>IF(N262="sníž. přenesená",J262,0)</f>
        <v>0</v>
      </c>
      <c r="BI262" s="311">
        <f>IF(N262="nulová",J262,0)</f>
        <v>0</v>
      </c>
      <c r="BJ262" s="109" t="s">
        <v>25</v>
      </c>
      <c r="BK262" s="311">
        <f>ROUND(I262*H262,2)</f>
        <v>0</v>
      </c>
      <c r="BL262" s="109" t="s">
        <v>157</v>
      </c>
      <c r="BM262" s="109" t="s">
        <v>1480</v>
      </c>
    </row>
    <row r="263" spans="2:65" s="289" customFormat="1" ht="29.85" customHeight="1">
      <c r="B263" s="288"/>
      <c r="D263" s="299" t="s">
        <v>76</v>
      </c>
      <c r="E263" s="300" t="s">
        <v>646</v>
      </c>
      <c r="F263" s="300" t="s">
        <v>647</v>
      </c>
      <c r="I263" s="7"/>
      <c r="J263" s="301">
        <f>BK263</f>
        <v>0</v>
      </c>
      <c r="L263" s="288"/>
      <c r="M263" s="293"/>
      <c r="N263" s="294"/>
      <c r="O263" s="294"/>
      <c r="P263" s="295">
        <f>SUM(P264:P272)</f>
        <v>0</v>
      </c>
      <c r="Q263" s="294"/>
      <c r="R263" s="295">
        <f>SUM(R264:R272)</f>
        <v>0</v>
      </c>
      <c r="S263" s="294"/>
      <c r="T263" s="296">
        <f>SUM(T264:T272)</f>
        <v>0</v>
      </c>
      <c r="AR263" s="290" t="s">
        <v>25</v>
      </c>
      <c r="AT263" s="297" t="s">
        <v>76</v>
      </c>
      <c r="AU263" s="297" t="s">
        <v>25</v>
      </c>
      <c r="AY263" s="290" t="s">
        <v>150</v>
      </c>
      <c r="BK263" s="298">
        <f>SUM(BK264:BK272)</f>
        <v>0</v>
      </c>
    </row>
    <row r="264" spans="2:65" s="137" customFormat="1" ht="31.5" customHeight="1">
      <c r="B264" s="130"/>
      <c r="C264" s="302" t="s">
        <v>541</v>
      </c>
      <c r="D264" s="302" t="s">
        <v>152</v>
      </c>
      <c r="E264" s="303" t="s">
        <v>1481</v>
      </c>
      <c r="F264" s="93" t="s">
        <v>1482</v>
      </c>
      <c r="G264" s="304" t="s">
        <v>651</v>
      </c>
      <c r="H264" s="305">
        <v>55.558999999999997</v>
      </c>
      <c r="I264" s="8"/>
      <c r="J264" s="306">
        <f>ROUND(I264*H264,2)</f>
        <v>0</v>
      </c>
      <c r="K264" s="93" t="s">
        <v>156</v>
      </c>
      <c r="L264" s="130"/>
      <c r="M264" s="307" t="s">
        <v>5</v>
      </c>
      <c r="N264" s="308" t="s">
        <v>48</v>
      </c>
      <c r="O264" s="131"/>
      <c r="P264" s="309">
        <f>O264*H264</f>
        <v>0</v>
      </c>
      <c r="Q264" s="309">
        <v>0</v>
      </c>
      <c r="R264" s="309">
        <f>Q264*H264</f>
        <v>0</v>
      </c>
      <c r="S264" s="309">
        <v>0</v>
      </c>
      <c r="T264" s="310">
        <f>S264*H264</f>
        <v>0</v>
      </c>
      <c r="AR264" s="109" t="s">
        <v>157</v>
      </c>
      <c r="AT264" s="109" t="s">
        <v>152</v>
      </c>
      <c r="AU264" s="109" t="s">
        <v>85</v>
      </c>
      <c r="AY264" s="109" t="s">
        <v>150</v>
      </c>
      <c r="BE264" s="311">
        <f>IF(N264="základní",J264,0)</f>
        <v>0</v>
      </c>
      <c r="BF264" s="311">
        <f>IF(N264="snížená",J264,0)</f>
        <v>0</v>
      </c>
      <c r="BG264" s="311">
        <f>IF(N264="zákl. přenesená",J264,0)</f>
        <v>0</v>
      </c>
      <c r="BH264" s="311">
        <f>IF(N264="sníž. přenesená",J264,0)</f>
        <v>0</v>
      </c>
      <c r="BI264" s="311">
        <f>IF(N264="nulová",J264,0)</f>
        <v>0</v>
      </c>
      <c r="BJ264" s="109" t="s">
        <v>25</v>
      </c>
      <c r="BK264" s="311">
        <f>ROUND(I264*H264,2)</f>
        <v>0</v>
      </c>
      <c r="BL264" s="109" t="s">
        <v>157</v>
      </c>
      <c r="BM264" s="109" t="s">
        <v>1483</v>
      </c>
    </row>
    <row r="265" spans="2:65" s="137" customFormat="1" ht="108">
      <c r="B265" s="130"/>
      <c r="D265" s="317" t="s">
        <v>159</v>
      </c>
      <c r="F265" s="348" t="s">
        <v>1484</v>
      </c>
      <c r="I265" s="9"/>
      <c r="L265" s="130"/>
      <c r="M265" s="314"/>
      <c r="N265" s="131"/>
      <c r="O265" s="131"/>
      <c r="P265" s="131"/>
      <c r="Q265" s="131"/>
      <c r="R265" s="131"/>
      <c r="S265" s="131"/>
      <c r="T265" s="179"/>
      <c r="AT265" s="109" t="s">
        <v>159</v>
      </c>
      <c r="AU265" s="109" t="s">
        <v>85</v>
      </c>
    </row>
    <row r="266" spans="2:65" s="137" customFormat="1" ht="31.5" customHeight="1">
      <c r="B266" s="130"/>
      <c r="C266" s="302" t="s">
        <v>547</v>
      </c>
      <c r="D266" s="302" t="s">
        <v>152</v>
      </c>
      <c r="E266" s="303" t="s">
        <v>1485</v>
      </c>
      <c r="F266" s="93" t="s">
        <v>1486</v>
      </c>
      <c r="G266" s="304" t="s">
        <v>651</v>
      </c>
      <c r="H266" s="305">
        <v>500.03100000000001</v>
      </c>
      <c r="I266" s="8"/>
      <c r="J266" s="306">
        <f>ROUND(I266*H266,2)</f>
        <v>0</v>
      </c>
      <c r="K266" s="93" t="s">
        <v>156</v>
      </c>
      <c r="L266" s="130"/>
      <c r="M266" s="307" t="s">
        <v>5</v>
      </c>
      <c r="N266" s="308" t="s">
        <v>48</v>
      </c>
      <c r="O266" s="131"/>
      <c r="P266" s="309">
        <f>O266*H266</f>
        <v>0</v>
      </c>
      <c r="Q266" s="309">
        <v>0</v>
      </c>
      <c r="R266" s="309">
        <f>Q266*H266</f>
        <v>0</v>
      </c>
      <c r="S266" s="309">
        <v>0</v>
      </c>
      <c r="T266" s="310">
        <f>S266*H266</f>
        <v>0</v>
      </c>
      <c r="AR266" s="109" t="s">
        <v>157</v>
      </c>
      <c r="AT266" s="109" t="s">
        <v>152</v>
      </c>
      <c r="AU266" s="109" t="s">
        <v>85</v>
      </c>
      <c r="AY266" s="109" t="s">
        <v>150</v>
      </c>
      <c r="BE266" s="311">
        <f>IF(N266="základní",J266,0)</f>
        <v>0</v>
      </c>
      <c r="BF266" s="311">
        <f>IF(N266="snížená",J266,0)</f>
        <v>0</v>
      </c>
      <c r="BG266" s="311">
        <f>IF(N266="zákl. přenesená",J266,0)</f>
        <v>0</v>
      </c>
      <c r="BH266" s="311">
        <f>IF(N266="sníž. přenesená",J266,0)</f>
        <v>0</v>
      </c>
      <c r="BI266" s="311">
        <f>IF(N266="nulová",J266,0)</f>
        <v>0</v>
      </c>
      <c r="BJ266" s="109" t="s">
        <v>25</v>
      </c>
      <c r="BK266" s="311">
        <f>ROUND(I266*H266,2)</f>
        <v>0</v>
      </c>
      <c r="BL266" s="109" t="s">
        <v>157</v>
      </c>
      <c r="BM266" s="109" t="s">
        <v>1487</v>
      </c>
    </row>
    <row r="267" spans="2:65" s="137" customFormat="1" ht="72">
      <c r="B267" s="130"/>
      <c r="D267" s="312" t="s">
        <v>159</v>
      </c>
      <c r="F267" s="313" t="s">
        <v>1488</v>
      </c>
      <c r="I267" s="9"/>
      <c r="L267" s="130"/>
      <c r="M267" s="314"/>
      <c r="N267" s="131"/>
      <c r="O267" s="131"/>
      <c r="P267" s="131"/>
      <c r="Q267" s="131"/>
      <c r="R267" s="131"/>
      <c r="S267" s="131"/>
      <c r="T267" s="179"/>
      <c r="AT267" s="109" t="s">
        <v>159</v>
      </c>
      <c r="AU267" s="109" t="s">
        <v>85</v>
      </c>
    </row>
    <row r="268" spans="2:65" s="316" customFormat="1">
      <c r="B268" s="315"/>
      <c r="D268" s="317" t="s">
        <v>161</v>
      </c>
      <c r="F268" s="319" t="s">
        <v>1489</v>
      </c>
      <c r="H268" s="320">
        <v>500.03100000000001</v>
      </c>
      <c r="I268" s="10"/>
      <c r="L268" s="315"/>
      <c r="M268" s="321"/>
      <c r="N268" s="322"/>
      <c r="O268" s="322"/>
      <c r="P268" s="322"/>
      <c r="Q268" s="322"/>
      <c r="R268" s="322"/>
      <c r="S268" s="322"/>
      <c r="T268" s="323"/>
      <c r="AT268" s="324" t="s">
        <v>161</v>
      </c>
      <c r="AU268" s="324" t="s">
        <v>85</v>
      </c>
      <c r="AV268" s="316" t="s">
        <v>85</v>
      </c>
      <c r="AW268" s="316" t="s">
        <v>6</v>
      </c>
      <c r="AX268" s="316" t="s">
        <v>25</v>
      </c>
      <c r="AY268" s="324" t="s">
        <v>150</v>
      </c>
    </row>
    <row r="269" spans="2:65" s="137" customFormat="1" ht="31.5" customHeight="1">
      <c r="B269" s="130"/>
      <c r="C269" s="302" t="s">
        <v>552</v>
      </c>
      <c r="D269" s="302" t="s">
        <v>152</v>
      </c>
      <c r="E269" s="303" t="s">
        <v>1490</v>
      </c>
      <c r="F269" s="93" t="s">
        <v>1491</v>
      </c>
      <c r="G269" s="304" t="s">
        <v>651</v>
      </c>
      <c r="H269" s="305">
        <v>55.558999999999997</v>
      </c>
      <c r="I269" s="8"/>
      <c r="J269" s="306">
        <f>ROUND(I269*H269,2)</f>
        <v>0</v>
      </c>
      <c r="K269" s="93" t="s">
        <v>156</v>
      </c>
      <c r="L269" s="130"/>
      <c r="M269" s="307" t="s">
        <v>5</v>
      </c>
      <c r="N269" s="308" t="s">
        <v>48</v>
      </c>
      <c r="O269" s="131"/>
      <c r="P269" s="309">
        <f>O269*H269</f>
        <v>0</v>
      </c>
      <c r="Q269" s="309">
        <v>0</v>
      </c>
      <c r="R269" s="309">
        <f>Q269*H269</f>
        <v>0</v>
      </c>
      <c r="S269" s="309">
        <v>0</v>
      </c>
      <c r="T269" s="310">
        <f>S269*H269</f>
        <v>0</v>
      </c>
      <c r="AR269" s="109" t="s">
        <v>157</v>
      </c>
      <c r="AT269" s="109" t="s">
        <v>152</v>
      </c>
      <c r="AU269" s="109" t="s">
        <v>85</v>
      </c>
      <c r="AY269" s="109" t="s">
        <v>150</v>
      </c>
      <c r="BE269" s="311">
        <f>IF(N269="základní",J269,0)</f>
        <v>0</v>
      </c>
      <c r="BF269" s="311">
        <f>IF(N269="snížená",J269,0)</f>
        <v>0</v>
      </c>
      <c r="BG269" s="311">
        <f>IF(N269="zákl. přenesená",J269,0)</f>
        <v>0</v>
      </c>
      <c r="BH269" s="311">
        <f>IF(N269="sníž. přenesená",J269,0)</f>
        <v>0</v>
      </c>
      <c r="BI269" s="311">
        <f>IF(N269="nulová",J269,0)</f>
        <v>0</v>
      </c>
      <c r="BJ269" s="109" t="s">
        <v>25</v>
      </c>
      <c r="BK269" s="311">
        <f>ROUND(I269*H269,2)</f>
        <v>0</v>
      </c>
      <c r="BL269" s="109" t="s">
        <v>157</v>
      </c>
      <c r="BM269" s="109" t="s">
        <v>1492</v>
      </c>
    </row>
    <row r="270" spans="2:65" s="137" customFormat="1" ht="72">
      <c r="B270" s="130"/>
      <c r="D270" s="317" t="s">
        <v>159</v>
      </c>
      <c r="F270" s="348" t="s">
        <v>1493</v>
      </c>
      <c r="I270" s="9"/>
      <c r="L270" s="130"/>
      <c r="M270" s="314"/>
      <c r="N270" s="131"/>
      <c r="O270" s="131"/>
      <c r="P270" s="131"/>
      <c r="Q270" s="131"/>
      <c r="R270" s="131"/>
      <c r="S270" s="131"/>
      <c r="T270" s="179"/>
      <c r="AT270" s="109" t="s">
        <v>159</v>
      </c>
      <c r="AU270" s="109" t="s">
        <v>85</v>
      </c>
    </row>
    <row r="271" spans="2:65" s="137" customFormat="1" ht="22.5" customHeight="1">
      <c r="B271" s="130"/>
      <c r="C271" s="302" t="s">
        <v>556</v>
      </c>
      <c r="D271" s="302" t="s">
        <v>152</v>
      </c>
      <c r="E271" s="303" t="s">
        <v>1494</v>
      </c>
      <c r="F271" s="93" t="s">
        <v>1495</v>
      </c>
      <c r="G271" s="304" t="s">
        <v>651</v>
      </c>
      <c r="H271" s="305">
        <v>55.558999999999997</v>
      </c>
      <c r="I271" s="8"/>
      <c r="J271" s="306">
        <f>ROUND(I271*H271,2)</f>
        <v>0</v>
      </c>
      <c r="K271" s="93" t="s">
        <v>156</v>
      </c>
      <c r="L271" s="130"/>
      <c r="M271" s="307" t="s">
        <v>5</v>
      </c>
      <c r="N271" s="308" t="s">
        <v>48</v>
      </c>
      <c r="O271" s="131"/>
      <c r="P271" s="309">
        <f>O271*H271</f>
        <v>0</v>
      </c>
      <c r="Q271" s="309">
        <v>0</v>
      </c>
      <c r="R271" s="309">
        <f>Q271*H271</f>
        <v>0</v>
      </c>
      <c r="S271" s="309">
        <v>0</v>
      </c>
      <c r="T271" s="310">
        <f>S271*H271</f>
        <v>0</v>
      </c>
      <c r="AR271" s="109" t="s">
        <v>157</v>
      </c>
      <c r="AT271" s="109" t="s">
        <v>152</v>
      </c>
      <c r="AU271" s="109" t="s">
        <v>85</v>
      </c>
      <c r="AY271" s="109" t="s">
        <v>150</v>
      </c>
      <c r="BE271" s="311">
        <f>IF(N271="základní",J271,0)</f>
        <v>0</v>
      </c>
      <c r="BF271" s="311">
        <f>IF(N271="snížená",J271,0)</f>
        <v>0</v>
      </c>
      <c r="BG271" s="311">
        <f>IF(N271="zákl. přenesená",J271,0)</f>
        <v>0</v>
      </c>
      <c r="BH271" s="311">
        <f>IF(N271="sníž. přenesená",J271,0)</f>
        <v>0</v>
      </c>
      <c r="BI271" s="311">
        <f>IF(N271="nulová",J271,0)</f>
        <v>0</v>
      </c>
      <c r="BJ271" s="109" t="s">
        <v>25</v>
      </c>
      <c r="BK271" s="311">
        <f>ROUND(I271*H271,2)</f>
        <v>0</v>
      </c>
      <c r="BL271" s="109" t="s">
        <v>157</v>
      </c>
      <c r="BM271" s="109" t="s">
        <v>1496</v>
      </c>
    </row>
    <row r="272" spans="2:65" s="137" customFormat="1" ht="72">
      <c r="B272" s="130"/>
      <c r="D272" s="312" t="s">
        <v>159</v>
      </c>
      <c r="F272" s="313" t="s">
        <v>1497</v>
      </c>
      <c r="I272" s="9"/>
      <c r="L272" s="130"/>
      <c r="M272" s="314"/>
      <c r="N272" s="131"/>
      <c r="O272" s="131"/>
      <c r="P272" s="131"/>
      <c r="Q272" s="131"/>
      <c r="R272" s="131"/>
      <c r="S272" s="131"/>
      <c r="T272" s="179"/>
      <c r="AT272" s="109" t="s">
        <v>159</v>
      </c>
      <c r="AU272" s="109" t="s">
        <v>85</v>
      </c>
    </row>
    <row r="273" spans="2:65" s="289" customFormat="1" ht="29.85" customHeight="1">
      <c r="B273" s="288"/>
      <c r="D273" s="299" t="s">
        <v>76</v>
      </c>
      <c r="E273" s="300" t="s">
        <v>673</v>
      </c>
      <c r="F273" s="300" t="s">
        <v>674</v>
      </c>
      <c r="I273" s="7"/>
      <c r="J273" s="301">
        <f>BK273</f>
        <v>0</v>
      </c>
      <c r="L273" s="288"/>
      <c r="M273" s="293"/>
      <c r="N273" s="294"/>
      <c r="O273" s="294"/>
      <c r="P273" s="295">
        <f>SUM(P274:P275)</f>
        <v>0</v>
      </c>
      <c r="Q273" s="294"/>
      <c r="R273" s="295">
        <f>SUM(R274:R275)</f>
        <v>0</v>
      </c>
      <c r="S273" s="294"/>
      <c r="T273" s="296">
        <f>SUM(T274:T275)</f>
        <v>0</v>
      </c>
      <c r="AR273" s="290" t="s">
        <v>25</v>
      </c>
      <c r="AT273" s="297" t="s">
        <v>76</v>
      </c>
      <c r="AU273" s="297" t="s">
        <v>25</v>
      </c>
      <c r="AY273" s="290" t="s">
        <v>150</v>
      </c>
      <c r="BK273" s="298">
        <f>SUM(BK274:BK275)</f>
        <v>0</v>
      </c>
    </row>
    <row r="274" spans="2:65" s="137" customFormat="1" ht="44.25" customHeight="1">
      <c r="B274" s="130"/>
      <c r="C274" s="302" t="s">
        <v>561</v>
      </c>
      <c r="D274" s="302" t="s">
        <v>152</v>
      </c>
      <c r="E274" s="303" t="s">
        <v>1498</v>
      </c>
      <c r="F274" s="93" t="s">
        <v>1499</v>
      </c>
      <c r="G274" s="304" t="s">
        <v>651</v>
      </c>
      <c r="H274" s="305">
        <v>146.30099999999999</v>
      </c>
      <c r="I274" s="8"/>
      <c r="J274" s="306">
        <f>ROUND(I274*H274,2)</f>
        <v>0</v>
      </c>
      <c r="K274" s="93" t="s">
        <v>156</v>
      </c>
      <c r="L274" s="130"/>
      <c r="M274" s="307" t="s">
        <v>5</v>
      </c>
      <c r="N274" s="308" t="s">
        <v>48</v>
      </c>
      <c r="O274" s="131"/>
      <c r="P274" s="309">
        <f>O274*H274</f>
        <v>0</v>
      </c>
      <c r="Q274" s="309">
        <v>0</v>
      </c>
      <c r="R274" s="309">
        <f>Q274*H274</f>
        <v>0</v>
      </c>
      <c r="S274" s="309">
        <v>0</v>
      </c>
      <c r="T274" s="310">
        <f>S274*H274</f>
        <v>0</v>
      </c>
      <c r="AR274" s="109" t="s">
        <v>157</v>
      </c>
      <c r="AT274" s="109" t="s">
        <v>152</v>
      </c>
      <c r="AU274" s="109" t="s">
        <v>85</v>
      </c>
      <c r="AY274" s="109" t="s">
        <v>150</v>
      </c>
      <c r="BE274" s="311">
        <f>IF(N274="základní",J274,0)</f>
        <v>0</v>
      </c>
      <c r="BF274" s="311">
        <f>IF(N274="snížená",J274,0)</f>
        <v>0</v>
      </c>
      <c r="BG274" s="311">
        <f>IF(N274="zákl. přenesená",J274,0)</f>
        <v>0</v>
      </c>
      <c r="BH274" s="311">
        <f>IF(N274="sníž. přenesená",J274,0)</f>
        <v>0</v>
      </c>
      <c r="BI274" s="311">
        <f>IF(N274="nulová",J274,0)</f>
        <v>0</v>
      </c>
      <c r="BJ274" s="109" t="s">
        <v>25</v>
      </c>
      <c r="BK274" s="311">
        <f>ROUND(I274*H274,2)</f>
        <v>0</v>
      </c>
      <c r="BL274" s="109" t="s">
        <v>157</v>
      </c>
      <c r="BM274" s="109" t="s">
        <v>1500</v>
      </c>
    </row>
    <row r="275" spans="2:65" s="137" customFormat="1" ht="72">
      <c r="B275" s="130"/>
      <c r="D275" s="312" t="s">
        <v>159</v>
      </c>
      <c r="F275" s="313" t="s">
        <v>1501</v>
      </c>
      <c r="I275" s="9"/>
      <c r="L275" s="130"/>
      <c r="M275" s="314"/>
      <c r="N275" s="131"/>
      <c r="O275" s="131"/>
      <c r="P275" s="131"/>
      <c r="Q275" s="131"/>
      <c r="R275" s="131"/>
      <c r="S275" s="131"/>
      <c r="T275" s="179"/>
      <c r="AT275" s="109" t="s">
        <v>159</v>
      </c>
      <c r="AU275" s="109" t="s">
        <v>85</v>
      </c>
    </row>
    <row r="276" spans="2:65" s="289" customFormat="1" ht="37.35" customHeight="1">
      <c r="B276" s="288"/>
      <c r="D276" s="290" t="s">
        <v>76</v>
      </c>
      <c r="E276" s="291" t="s">
        <v>337</v>
      </c>
      <c r="F276" s="291" t="s">
        <v>684</v>
      </c>
      <c r="I276" s="7"/>
      <c r="J276" s="292">
        <f>BK276</f>
        <v>0</v>
      </c>
      <c r="L276" s="288"/>
      <c r="M276" s="293"/>
      <c r="N276" s="294"/>
      <c r="O276" s="294"/>
      <c r="P276" s="295">
        <f>P277</f>
        <v>0</v>
      </c>
      <c r="Q276" s="294"/>
      <c r="R276" s="295">
        <f>R277</f>
        <v>0</v>
      </c>
      <c r="S276" s="294"/>
      <c r="T276" s="296">
        <f>T277</f>
        <v>0</v>
      </c>
      <c r="AR276" s="290" t="s">
        <v>166</v>
      </c>
      <c r="AT276" s="297" t="s">
        <v>76</v>
      </c>
      <c r="AU276" s="297" t="s">
        <v>77</v>
      </c>
      <c r="AY276" s="290" t="s">
        <v>150</v>
      </c>
      <c r="BK276" s="298">
        <f>BK277</f>
        <v>0</v>
      </c>
    </row>
    <row r="277" spans="2:65" s="289" customFormat="1" ht="19.95" customHeight="1">
      <c r="B277" s="288"/>
      <c r="D277" s="299" t="s">
        <v>76</v>
      </c>
      <c r="E277" s="300" t="s">
        <v>685</v>
      </c>
      <c r="F277" s="300" t="s">
        <v>686</v>
      </c>
      <c r="I277" s="7"/>
      <c r="J277" s="301">
        <f>BK277</f>
        <v>0</v>
      </c>
      <c r="L277" s="288"/>
      <c r="M277" s="293"/>
      <c r="N277" s="294"/>
      <c r="O277" s="294"/>
      <c r="P277" s="295">
        <f>SUM(P278:P279)</f>
        <v>0</v>
      </c>
      <c r="Q277" s="294"/>
      <c r="R277" s="295">
        <f>SUM(R278:R279)</f>
        <v>0</v>
      </c>
      <c r="S277" s="294"/>
      <c r="T277" s="296">
        <f>SUM(T278:T279)</f>
        <v>0</v>
      </c>
      <c r="AR277" s="290" t="s">
        <v>166</v>
      </c>
      <c r="AT277" s="297" t="s">
        <v>76</v>
      </c>
      <c r="AU277" s="297" t="s">
        <v>25</v>
      </c>
      <c r="AY277" s="290" t="s">
        <v>150</v>
      </c>
      <c r="BK277" s="298">
        <f>SUM(BK278:BK279)</f>
        <v>0</v>
      </c>
    </row>
    <row r="278" spans="2:65" s="137" customFormat="1" ht="95.25" customHeight="1">
      <c r="B278" s="130"/>
      <c r="C278" s="302" t="s">
        <v>565</v>
      </c>
      <c r="D278" s="302" t="s">
        <v>152</v>
      </c>
      <c r="E278" s="303" t="s">
        <v>1502</v>
      </c>
      <c r="F278" s="93" t="s">
        <v>1503</v>
      </c>
      <c r="G278" s="304" t="s">
        <v>1251</v>
      </c>
      <c r="H278" s="305">
        <v>1</v>
      </c>
      <c r="I278" s="8"/>
      <c r="J278" s="306">
        <f>ROUND(I278*H278,2)</f>
        <v>0</v>
      </c>
      <c r="K278" s="93" t="s">
        <v>5</v>
      </c>
      <c r="L278" s="130"/>
      <c r="M278" s="307" t="s">
        <v>5</v>
      </c>
      <c r="N278" s="308" t="s">
        <v>48</v>
      </c>
      <c r="O278" s="131"/>
      <c r="P278" s="309">
        <f>O278*H278</f>
        <v>0</v>
      </c>
      <c r="Q278" s="309">
        <v>0</v>
      </c>
      <c r="R278" s="309">
        <f>Q278*H278</f>
        <v>0</v>
      </c>
      <c r="S278" s="309">
        <v>0</v>
      </c>
      <c r="T278" s="310">
        <f>S278*H278</f>
        <v>0</v>
      </c>
      <c r="AR278" s="109" t="s">
        <v>157</v>
      </c>
      <c r="AT278" s="109" t="s">
        <v>152</v>
      </c>
      <c r="AU278" s="109" t="s">
        <v>85</v>
      </c>
      <c r="AY278" s="109" t="s">
        <v>150</v>
      </c>
      <c r="BE278" s="311">
        <f>IF(N278="základní",J278,0)</f>
        <v>0</v>
      </c>
      <c r="BF278" s="311">
        <f>IF(N278="snížená",J278,0)</f>
        <v>0</v>
      </c>
      <c r="BG278" s="311">
        <f>IF(N278="zákl. přenesená",J278,0)</f>
        <v>0</v>
      </c>
      <c r="BH278" s="311">
        <f>IF(N278="sníž. přenesená",J278,0)</f>
        <v>0</v>
      </c>
      <c r="BI278" s="311">
        <f>IF(N278="nulová",J278,0)</f>
        <v>0</v>
      </c>
      <c r="BJ278" s="109" t="s">
        <v>25</v>
      </c>
      <c r="BK278" s="311">
        <f>ROUND(I278*H278,2)</f>
        <v>0</v>
      </c>
      <c r="BL278" s="109" t="s">
        <v>157</v>
      </c>
      <c r="BM278" s="109" t="s">
        <v>1504</v>
      </c>
    </row>
    <row r="279" spans="2:65" s="137" customFormat="1" ht="144">
      <c r="B279" s="130"/>
      <c r="D279" s="312" t="s">
        <v>1253</v>
      </c>
      <c r="F279" s="313" t="s">
        <v>1505</v>
      </c>
      <c r="L279" s="130"/>
      <c r="M279" s="362"/>
      <c r="N279" s="350"/>
      <c r="O279" s="350"/>
      <c r="P279" s="350"/>
      <c r="Q279" s="350"/>
      <c r="R279" s="350"/>
      <c r="S279" s="350"/>
      <c r="T279" s="363"/>
      <c r="AT279" s="109" t="s">
        <v>1253</v>
      </c>
      <c r="AU279" s="109" t="s">
        <v>85</v>
      </c>
    </row>
    <row r="280" spans="2:65" s="137" customFormat="1" ht="6.9" customHeight="1">
      <c r="B280" s="156"/>
      <c r="C280" s="157"/>
      <c r="D280" s="157"/>
      <c r="E280" s="157"/>
      <c r="F280" s="157"/>
      <c r="G280" s="157"/>
      <c r="H280" s="157"/>
      <c r="I280" s="157"/>
      <c r="J280" s="157"/>
      <c r="K280" s="157"/>
      <c r="L280" s="130"/>
    </row>
  </sheetData>
  <sheetProtection password="C6B9" sheet="1" objects="1" scenarios="1" formatRows="0" selectLockedCells="1"/>
  <autoFilter ref="C85:K279"/>
  <mergeCells count="9">
    <mergeCell ref="E76:H76"/>
    <mergeCell ref="E78:H78"/>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5"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56"/>
  <sheetViews>
    <sheetView showGridLines="0" workbookViewId="0">
      <pane ySplit="1" topLeftCell="A88" activePane="bottomLeft" state="frozen"/>
      <selection pane="bottomLeft" activeCell="I99" sqref="I99"/>
    </sheetView>
  </sheetViews>
  <sheetFormatPr defaultRowHeight="12"/>
  <cols>
    <col min="1" max="1" width="8.28515625" style="105" customWidth="1"/>
    <col min="2" max="2" width="1.7109375" style="105" customWidth="1"/>
    <col min="3" max="3" width="4.140625" style="105" customWidth="1"/>
    <col min="4" max="4" width="4.28515625" style="105" customWidth="1"/>
    <col min="5" max="5" width="17.140625" style="105" customWidth="1"/>
    <col min="6" max="6" width="75" style="105" customWidth="1"/>
    <col min="7" max="7" width="8.7109375" style="105" customWidth="1"/>
    <col min="8" max="8" width="11.140625" style="105" customWidth="1"/>
    <col min="9" max="9" width="12.7109375" style="105" customWidth="1"/>
    <col min="10" max="10" width="23.42578125" style="105" customWidth="1"/>
    <col min="11" max="11" width="15.42578125" style="105" customWidth="1"/>
    <col min="12" max="12" width="9.140625" style="105"/>
    <col min="13" max="18" width="9.28515625" style="105" hidden="1"/>
    <col min="19" max="19" width="8.140625" style="105" hidden="1" customWidth="1"/>
    <col min="20" max="20" width="29.7109375" style="105" hidden="1" customWidth="1"/>
    <col min="21" max="21" width="16.28515625" style="105" hidden="1" customWidth="1"/>
    <col min="22" max="22" width="12.28515625" style="105" customWidth="1"/>
    <col min="23" max="23" width="16.28515625" style="105" customWidth="1"/>
    <col min="24" max="24" width="12.28515625" style="105" customWidth="1"/>
    <col min="25" max="25" width="15" style="105" customWidth="1"/>
    <col min="26" max="26" width="11" style="105" customWidth="1"/>
    <col min="27" max="27" width="15" style="105" customWidth="1"/>
    <col min="28" max="28" width="16.28515625" style="105" customWidth="1"/>
    <col min="29" max="29" width="11" style="105" customWidth="1"/>
    <col min="30" max="30" width="15" style="105" customWidth="1"/>
    <col min="31" max="31" width="16.28515625" style="105" customWidth="1"/>
    <col min="32" max="43" width="9.140625" style="105"/>
    <col min="44" max="65" width="9.28515625" style="105" hidden="1"/>
    <col min="66" max="16384" width="9.140625" style="105"/>
  </cols>
  <sheetData>
    <row r="1" spans="1:70" ht="21.75" customHeight="1">
      <c r="A1" s="104"/>
      <c r="B1" s="3"/>
      <c r="C1" s="3"/>
      <c r="D1" s="4" t="s">
        <v>1</v>
      </c>
      <c r="E1" s="3"/>
      <c r="F1" s="232" t="s">
        <v>108</v>
      </c>
      <c r="G1" s="233" t="s">
        <v>109</v>
      </c>
      <c r="H1" s="233"/>
      <c r="I1" s="3"/>
      <c r="J1" s="232" t="s">
        <v>110</v>
      </c>
      <c r="K1" s="4" t="s">
        <v>111</v>
      </c>
      <c r="L1" s="232" t="s">
        <v>112</v>
      </c>
      <c r="M1" s="232"/>
      <c r="N1" s="232"/>
      <c r="O1" s="232"/>
      <c r="P1" s="232"/>
      <c r="Q1" s="232"/>
      <c r="R1" s="232"/>
      <c r="S1" s="232"/>
      <c r="T1" s="232"/>
      <c r="U1" s="103"/>
      <c r="V1" s="103"/>
      <c r="W1" s="104"/>
      <c r="X1" s="104"/>
      <c r="Y1" s="104"/>
      <c r="Z1" s="104"/>
      <c r="AA1" s="104"/>
      <c r="AB1" s="104"/>
      <c r="AC1" s="104"/>
      <c r="AD1" s="104"/>
      <c r="AE1" s="104"/>
      <c r="AF1" s="104"/>
      <c r="AG1" s="104"/>
      <c r="AH1" s="104"/>
      <c r="AI1" s="104"/>
      <c r="AJ1" s="104"/>
      <c r="AK1" s="104"/>
      <c r="AL1" s="104"/>
      <c r="AM1" s="104"/>
      <c r="AN1" s="104"/>
      <c r="AO1" s="104"/>
      <c r="AP1" s="104"/>
      <c r="AQ1" s="104"/>
      <c r="AR1" s="104"/>
      <c r="AS1" s="104"/>
      <c r="AT1" s="104"/>
      <c r="AU1" s="104"/>
      <c r="AV1" s="104"/>
      <c r="AW1" s="104"/>
      <c r="AX1" s="104"/>
      <c r="AY1" s="104"/>
      <c r="AZ1" s="104"/>
      <c r="BA1" s="104"/>
      <c r="BB1" s="104"/>
      <c r="BC1" s="104"/>
      <c r="BD1" s="104"/>
      <c r="BE1" s="104"/>
      <c r="BF1" s="104"/>
      <c r="BG1" s="104"/>
      <c r="BH1" s="104"/>
      <c r="BI1" s="104"/>
      <c r="BJ1" s="104"/>
      <c r="BK1" s="104"/>
      <c r="BL1" s="104"/>
      <c r="BM1" s="104"/>
      <c r="BN1" s="104"/>
      <c r="BO1" s="104"/>
      <c r="BP1" s="104"/>
      <c r="BQ1" s="104"/>
      <c r="BR1" s="104"/>
    </row>
    <row r="2" spans="1:70" ht="36.9" customHeight="1">
      <c r="L2" s="107" t="s">
        <v>8</v>
      </c>
      <c r="M2" s="108"/>
      <c r="N2" s="108"/>
      <c r="O2" s="108"/>
      <c r="P2" s="108"/>
      <c r="Q2" s="108"/>
      <c r="R2" s="108"/>
      <c r="S2" s="108"/>
      <c r="T2" s="108"/>
      <c r="U2" s="108"/>
      <c r="V2" s="108"/>
      <c r="AT2" s="109" t="s">
        <v>102</v>
      </c>
    </row>
    <row r="3" spans="1:70" ht="6.9" customHeight="1">
      <c r="B3" s="110"/>
      <c r="C3" s="111"/>
      <c r="D3" s="111"/>
      <c r="E3" s="111"/>
      <c r="F3" s="111"/>
      <c r="G3" s="111"/>
      <c r="H3" s="111"/>
      <c r="I3" s="111"/>
      <c r="J3" s="111"/>
      <c r="K3" s="112"/>
      <c r="AT3" s="109" t="s">
        <v>85</v>
      </c>
    </row>
    <row r="4" spans="1:70" ht="36.9" customHeight="1">
      <c r="B4" s="113"/>
      <c r="C4" s="114"/>
      <c r="D4" s="115" t="s">
        <v>113</v>
      </c>
      <c r="E4" s="114"/>
      <c r="F4" s="114"/>
      <c r="G4" s="114"/>
      <c r="H4" s="114"/>
      <c r="I4" s="114"/>
      <c r="J4" s="114"/>
      <c r="K4" s="116"/>
      <c r="M4" s="117" t="s">
        <v>13</v>
      </c>
      <c r="AT4" s="109" t="s">
        <v>6</v>
      </c>
    </row>
    <row r="5" spans="1:70" ht="6.9" customHeight="1">
      <c r="B5" s="113"/>
      <c r="C5" s="114"/>
      <c r="D5" s="114"/>
      <c r="E5" s="114"/>
      <c r="F5" s="114"/>
      <c r="G5" s="114"/>
      <c r="H5" s="114"/>
      <c r="I5" s="114"/>
      <c r="J5" s="114"/>
      <c r="K5" s="116"/>
    </row>
    <row r="6" spans="1:70" ht="13.2">
      <c r="B6" s="113"/>
      <c r="C6" s="114"/>
      <c r="D6" s="126" t="s">
        <v>19</v>
      </c>
      <c r="E6" s="114"/>
      <c r="F6" s="114"/>
      <c r="G6" s="114"/>
      <c r="H6" s="114"/>
      <c r="I6" s="114"/>
      <c r="J6" s="114"/>
      <c r="K6" s="116"/>
    </row>
    <row r="7" spans="1:70" ht="22.5" customHeight="1">
      <c r="B7" s="113"/>
      <c r="C7" s="114"/>
      <c r="D7" s="114"/>
      <c r="E7" s="234" t="str">
        <f>'Rekapitulace stavby'!K6</f>
        <v>Vodovod Hostkovice - Lipolec</v>
      </c>
      <c r="F7" s="235"/>
      <c r="G7" s="235"/>
      <c r="H7" s="235"/>
      <c r="I7" s="114"/>
      <c r="J7" s="114"/>
      <c r="K7" s="116"/>
    </row>
    <row r="8" spans="1:70" ht="13.2">
      <c r="B8" s="113"/>
      <c r="C8" s="114"/>
      <c r="D8" s="126" t="s">
        <v>114</v>
      </c>
      <c r="E8" s="114"/>
      <c r="F8" s="114"/>
      <c r="G8" s="114"/>
      <c r="H8" s="114"/>
      <c r="I8" s="114"/>
      <c r="J8" s="114"/>
      <c r="K8" s="116"/>
    </row>
    <row r="9" spans="1:70" s="137" customFormat="1" ht="22.5" customHeight="1">
      <c r="B9" s="130"/>
      <c r="C9" s="131"/>
      <c r="D9" s="131"/>
      <c r="E9" s="234" t="s">
        <v>1506</v>
      </c>
      <c r="F9" s="236"/>
      <c r="G9" s="236"/>
      <c r="H9" s="236"/>
      <c r="I9" s="131"/>
      <c r="J9" s="131"/>
      <c r="K9" s="136"/>
    </row>
    <row r="10" spans="1:70" s="137" customFormat="1" ht="13.2">
      <c r="B10" s="130"/>
      <c r="C10" s="131"/>
      <c r="D10" s="126" t="s">
        <v>116</v>
      </c>
      <c r="E10" s="131"/>
      <c r="F10" s="131"/>
      <c r="G10" s="131"/>
      <c r="H10" s="131"/>
      <c r="I10" s="131"/>
      <c r="J10" s="131"/>
      <c r="K10" s="136"/>
    </row>
    <row r="11" spans="1:70" s="137" customFormat="1" ht="36.9" customHeight="1">
      <c r="B11" s="130"/>
      <c r="C11" s="131"/>
      <c r="D11" s="131"/>
      <c r="E11" s="237" t="s">
        <v>1507</v>
      </c>
      <c r="F11" s="236"/>
      <c r="G11" s="236"/>
      <c r="H11" s="236"/>
      <c r="I11" s="131"/>
      <c r="J11" s="131"/>
      <c r="K11" s="136"/>
    </row>
    <row r="12" spans="1:70" s="137" customFormat="1">
      <c r="B12" s="130"/>
      <c r="C12" s="131"/>
      <c r="D12" s="131"/>
      <c r="E12" s="131"/>
      <c r="F12" s="131"/>
      <c r="G12" s="131"/>
      <c r="H12" s="131"/>
      <c r="I12" s="131"/>
      <c r="J12" s="131"/>
      <c r="K12" s="136"/>
    </row>
    <row r="13" spans="1:70" s="137" customFormat="1" ht="14.4" customHeight="1">
      <c r="B13" s="130"/>
      <c r="C13" s="131"/>
      <c r="D13" s="126" t="s">
        <v>22</v>
      </c>
      <c r="E13" s="131"/>
      <c r="F13" s="127" t="s">
        <v>5</v>
      </c>
      <c r="G13" s="131"/>
      <c r="H13" s="131"/>
      <c r="I13" s="126" t="s">
        <v>24</v>
      </c>
      <c r="J13" s="127" t="s">
        <v>5</v>
      </c>
      <c r="K13" s="136"/>
    </row>
    <row r="14" spans="1:70" s="137" customFormat="1" ht="14.4" customHeight="1">
      <c r="B14" s="130"/>
      <c r="C14" s="131"/>
      <c r="D14" s="126" t="s">
        <v>26</v>
      </c>
      <c r="E14" s="131"/>
      <c r="F14" s="127" t="s">
        <v>27</v>
      </c>
      <c r="G14" s="131"/>
      <c r="H14" s="131"/>
      <c r="I14" s="126" t="s">
        <v>28</v>
      </c>
      <c r="J14" s="238" t="str">
        <f>'Rekapitulace stavby'!AN8</f>
        <v>Vyplň údaj v rekapitulaci</v>
      </c>
      <c r="K14" s="136"/>
    </row>
    <row r="15" spans="1:70" s="137" customFormat="1" ht="10.95" customHeight="1">
      <c r="B15" s="130"/>
      <c r="C15" s="131"/>
      <c r="D15" s="131"/>
      <c r="E15" s="131"/>
      <c r="F15" s="131"/>
      <c r="G15" s="131"/>
      <c r="H15" s="131"/>
      <c r="I15" s="131"/>
      <c r="J15" s="131"/>
      <c r="K15" s="136"/>
    </row>
    <row r="16" spans="1:70" s="137" customFormat="1" ht="14.4" customHeight="1">
      <c r="B16" s="130"/>
      <c r="C16" s="131"/>
      <c r="D16" s="126" t="s">
        <v>31</v>
      </c>
      <c r="E16" s="131"/>
      <c r="F16" s="131"/>
      <c r="G16" s="131"/>
      <c r="H16" s="131"/>
      <c r="I16" s="126" t="s">
        <v>32</v>
      </c>
      <c r="J16" s="127" t="str">
        <f>IF('Rekapitulace stavby'!AN10="","",'Rekapitulace stavby'!AN10)</f>
        <v/>
      </c>
      <c r="K16" s="136"/>
    </row>
    <row r="17" spans="2:11" s="137" customFormat="1" ht="18" customHeight="1">
      <c r="B17" s="130"/>
      <c r="C17" s="131"/>
      <c r="D17" s="131"/>
      <c r="E17" s="127" t="str">
        <f>IF('Rekapitulace stavby'!E11="","",'Rekapitulace stavby'!E11)</f>
        <v xml:space="preserve"> </v>
      </c>
      <c r="F17" s="131"/>
      <c r="G17" s="131"/>
      <c r="H17" s="131"/>
      <c r="I17" s="126" t="s">
        <v>34</v>
      </c>
      <c r="J17" s="127" t="str">
        <f>IF('Rekapitulace stavby'!AN11="","",'Rekapitulace stavby'!AN11)</f>
        <v/>
      </c>
      <c r="K17" s="136"/>
    </row>
    <row r="18" spans="2:11" s="137" customFormat="1" ht="6.9" customHeight="1">
      <c r="B18" s="130"/>
      <c r="C18" s="131"/>
      <c r="D18" s="131"/>
      <c r="E18" s="131"/>
      <c r="F18" s="131"/>
      <c r="G18" s="131"/>
      <c r="H18" s="131"/>
      <c r="I18" s="131"/>
      <c r="J18" s="131"/>
      <c r="K18" s="136"/>
    </row>
    <row r="19" spans="2:11" s="137" customFormat="1" ht="14.4" customHeight="1">
      <c r="B19" s="130"/>
      <c r="C19" s="131"/>
      <c r="D19" s="126" t="s">
        <v>35</v>
      </c>
      <c r="E19" s="131"/>
      <c r="F19" s="131"/>
      <c r="G19" s="131"/>
      <c r="H19" s="131"/>
      <c r="I19" s="126" t="s">
        <v>32</v>
      </c>
      <c r="J19" s="127" t="str">
        <f>IF('Rekapitulace stavby'!AN13="Vyplň údaj","",IF('Rekapitulace stavby'!AN13="","",'Rekapitulace stavby'!AN13))</f>
        <v/>
      </c>
      <c r="K19" s="136"/>
    </row>
    <row r="20" spans="2:11" s="137" customFormat="1" ht="18" customHeight="1">
      <c r="B20" s="130"/>
      <c r="C20" s="131"/>
      <c r="D20" s="131"/>
      <c r="E20" s="127" t="str">
        <f>IF('Rekapitulace stavby'!E14="Vyplň údaj","",IF('Rekapitulace stavby'!E14="","",'Rekapitulace stavby'!E14))</f>
        <v/>
      </c>
      <c r="F20" s="131"/>
      <c r="G20" s="131"/>
      <c r="H20" s="131"/>
      <c r="I20" s="126" t="s">
        <v>34</v>
      </c>
      <c r="J20" s="127" t="str">
        <f>IF('Rekapitulace stavby'!AN14="Vyplň údaj","",IF('Rekapitulace stavby'!AN14="","",'Rekapitulace stavby'!AN14))</f>
        <v/>
      </c>
      <c r="K20" s="136"/>
    </row>
    <row r="21" spans="2:11" s="137" customFormat="1" ht="6.9" customHeight="1">
      <c r="B21" s="130"/>
      <c r="C21" s="131"/>
      <c r="D21" s="131"/>
      <c r="E21" s="131"/>
      <c r="F21" s="131"/>
      <c r="G21" s="131"/>
      <c r="H21" s="131"/>
      <c r="I21" s="131"/>
      <c r="J21" s="131"/>
      <c r="K21" s="136"/>
    </row>
    <row r="22" spans="2:11" s="137" customFormat="1" ht="14.4" customHeight="1">
      <c r="B22" s="130"/>
      <c r="C22" s="131"/>
      <c r="D22" s="126" t="s">
        <v>37</v>
      </c>
      <c r="E22" s="131"/>
      <c r="F22" s="131"/>
      <c r="G22" s="131"/>
      <c r="H22" s="131"/>
      <c r="I22" s="126" t="s">
        <v>32</v>
      </c>
      <c r="J22" s="127" t="s">
        <v>38</v>
      </c>
      <c r="K22" s="136"/>
    </row>
    <row r="23" spans="2:11" s="137" customFormat="1" ht="18" customHeight="1">
      <c r="B23" s="130"/>
      <c r="C23" s="131"/>
      <c r="D23" s="131"/>
      <c r="E23" s="127" t="s">
        <v>39</v>
      </c>
      <c r="F23" s="131"/>
      <c r="G23" s="131"/>
      <c r="H23" s="131"/>
      <c r="I23" s="126" t="s">
        <v>34</v>
      </c>
      <c r="J23" s="127" t="s">
        <v>5</v>
      </c>
      <c r="K23" s="136"/>
    </row>
    <row r="24" spans="2:11" s="137" customFormat="1" ht="6.9" customHeight="1">
      <c r="B24" s="130"/>
      <c r="C24" s="131"/>
      <c r="D24" s="131"/>
      <c r="E24" s="131"/>
      <c r="F24" s="131"/>
      <c r="G24" s="131"/>
      <c r="H24" s="131"/>
      <c r="I24" s="131"/>
      <c r="J24" s="131"/>
      <c r="K24" s="136"/>
    </row>
    <row r="25" spans="2:11" s="137" customFormat="1" ht="14.4" customHeight="1">
      <c r="B25" s="130"/>
      <c r="C25" s="131"/>
      <c r="D25" s="126" t="s">
        <v>41</v>
      </c>
      <c r="E25" s="131"/>
      <c r="F25" s="131"/>
      <c r="G25" s="131"/>
      <c r="H25" s="131"/>
      <c r="I25" s="131"/>
      <c r="J25" s="131"/>
      <c r="K25" s="136"/>
    </row>
    <row r="26" spans="2:11" s="242" customFormat="1" ht="63" customHeight="1">
      <c r="B26" s="239"/>
      <c r="C26" s="240"/>
      <c r="D26" s="240"/>
      <c r="E26" s="128" t="s">
        <v>42</v>
      </c>
      <c r="F26" s="128"/>
      <c r="G26" s="128"/>
      <c r="H26" s="128"/>
      <c r="I26" s="240"/>
      <c r="J26" s="240"/>
      <c r="K26" s="241"/>
    </row>
    <row r="27" spans="2:11" s="137" customFormat="1" ht="6.9" customHeight="1">
      <c r="B27" s="130"/>
      <c r="C27" s="131"/>
      <c r="D27" s="131"/>
      <c r="E27" s="131"/>
      <c r="F27" s="131"/>
      <c r="G27" s="131"/>
      <c r="H27" s="131"/>
      <c r="I27" s="131"/>
      <c r="J27" s="131"/>
      <c r="K27" s="136"/>
    </row>
    <row r="28" spans="2:11" s="137" customFormat="1" ht="6.9" customHeight="1">
      <c r="B28" s="130"/>
      <c r="C28" s="131"/>
      <c r="D28" s="175"/>
      <c r="E28" s="175"/>
      <c r="F28" s="175"/>
      <c r="G28" s="175"/>
      <c r="H28" s="175"/>
      <c r="I28" s="175"/>
      <c r="J28" s="175"/>
      <c r="K28" s="243"/>
    </row>
    <row r="29" spans="2:11" s="137" customFormat="1" ht="25.35" customHeight="1">
      <c r="B29" s="130"/>
      <c r="C29" s="131"/>
      <c r="D29" s="244" t="s">
        <v>43</v>
      </c>
      <c r="E29" s="131"/>
      <c r="F29" s="131"/>
      <c r="G29" s="131"/>
      <c r="H29" s="131"/>
      <c r="I29" s="131"/>
      <c r="J29" s="245">
        <f>ROUND(J95,2)</f>
        <v>0</v>
      </c>
      <c r="K29" s="136"/>
    </row>
    <row r="30" spans="2:11" s="137" customFormat="1" ht="6.9" customHeight="1">
      <c r="B30" s="130"/>
      <c r="C30" s="131"/>
      <c r="D30" s="175"/>
      <c r="E30" s="175"/>
      <c r="F30" s="175"/>
      <c r="G30" s="175"/>
      <c r="H30" s="175"/>
      <c r="I30" s="175"/>
      <c r="J30" s="175"/>
      <c r="K30" s="243"/>
    </row>
    <row r="31" spans="2:11" s="137" customFormat="1" ht="14.4" customHeight="1">
      <c r="B31" s="130"/>
      <c r="C31" s="131"/>
      <c r="D31" s="131"/>
      <c r="E31" s="131"/>
      <c r="F31" s="246" t="s">
        <v>45</v>
      </c>
      <c r="G31" s="131"/>
      <c r="H31" s="131"/>
      <c r="I31" s="246" t="s">
        <v>44</v>
      </c>
      <c r="J31" s="246" t="s">
        <v>46</v>
      </c>
      <c r="K31" s="136"/>
    </row>
    <row r="32" spans="2:11" s="137" customFormat="1" ht="14.4" customHeight="1">
      <c r="B32" s="130"/>
      <c r="C32" s="131"/>
      <c r="D32" s="141" t="s">
        <v>47</v>
      </c>
      <c r="E32" s="141" t="s">
        <v>48</v>
      </c>
      <c r="F32" s="247">
        <f>ROUND(SUM(BE95:BE155), 2)</f>
        <v>0</v>
      </c>
      <c r="G32" s="131"/>
      <c r="H32" s="131"/>
      <c r="I32" s="248">
        <v>0.21</v>
      </c>
      <c r="J32" s="247">
        <f>ROUND(ROUND((SUM(BE95:BE155)), 2)*I32, 2)</f>
        <v>0</v>
      </c>
      <c r="K32" s="136"/>
    </row>
    <row r="33" spans="2:11" s="137" customFormat="1" ht="14.4" customHeight="1">
      <c r="B33" s="130"/>
      <c r="C33" s="131"/>
      <c r="D33" s="131"/>
      <c r="E33" s="141" t="s">
        <v>49</v>
      </c>
      <c r="F33" s="247">
        <f>ROUND(SUM(BF95:BF155), 2)</f>
        <v>0</v>
      </c>
      <c r="G33" s="131"/>
      <c r="H33" s="131"/>
      <c r="I33" s="248">
        <v>0.15</v>
      </c>
      <c r="J33" s="247">
        <f>ROUND(ROUND((SUM(BF95:BF155)), 2)*I33, 2)</f>
        <v>0</v>
      </c>
      <c r="K33" s="136"/>
    </row>
    <row r="34" spans="2:11" s="137" customFormat="1" ht="14.4" hidden="1" customHeight="1">
      <c r="B34" s="130"/>
      <c r="C34" s="131"/>
      <c r="D34" s="131"/>
      <c r="E34" s="141" t="s">
        <v>50</v>
      </c>
      <c r="F34" s="247">
        <f>ROUND(SUM(BG95:BG155), 2)</f>
        <v>0</v>
      </c>
      <c r="G34" s="131"/>
      <c r="H34" s="131"/>
      <c r="I34" s="248">
        <v>0.21</v>
      </c>
      <c r="J34" s="247">
        <v>0</v>
      </c>
      <c r="K34" s="136"/>
    </row>
    <row r="35" spans="2:11" s="137" customFormat="1" ht="14.4" hidden="1" customHeight="1">
      <c r="B35" s="130"/>
      <c r="C35" s="131"/>
      <c r="D35" s="131"/>
      <c r="E35" s="141" t="s">
        <v>51</v>
      </c>
      <c r="F35" s="247">
        <f>ROUND(SUM(BH95:BH155), 2)</f>
        <v>0</v>
      </c>
      <c r="G35" s="131"/>
      <c r="H35" s="131"/>
      <c r="I35" s="248">
        <v>0.15</v>
      </c>
      <c r="J35" s="247">
        <v>0</v>
      </c>
      <c r="K35" s="136"/>
    </row>
    <row r="36" spans="2:11" s="137" customFormat="1" ht="14.4" hidden="1" customHeight="1">
      <c r="B36" s="130"/>
      <c r="C36" s="131"/>
      <c r="D36" s="131"/>
      <c r="E36" s="141" t="s">
        <v>52</v>
      </c>
      <c r="F36" s="247">
        <f>ROUND(SUM(BI95:BI155), 2)</f>
        <v>0</v>
      </c>
      <c r="G36" s="131"/>
      <c r="H36" s="131"/>
      <c r="I36" s="248">
        <v>0</v>
      </c>
      <c r="J36" s="247">
        <v>0</v>
      </c>
      <c r="K36" s="136"/>
    </row>
    <row r="37" spans="2:11" s="137" customFormat="1" ht="6.9" customHeight="1">
      <c r="B37" s="130"/>
      <c r="C37" s="131"/>
      <c r="D37" s="131"/>
      <c r="E37" s="131"/>
      <c r="F37" s="131"/>
      <c r="G37" s="131"/>
      <c r="H37" s="131"/>
      <c r="I37" s="131"/>
      <c r="J37" s="131"/>
      <c r="K37" s="136"/>
    </row>
    <row r="38" spans="2:11" s="137" customFormat="1" ht="25.35" customHeight="1">
      <c r="B38" s="130"/>
      <c r="C38" s="249"/>
      <c r="D38" s="250" t="s">
        <v>53</v>
      </c>
      <c r="E38" s="182"/>
      <c r="F38" s="182"/>
      <c r="G38" s="251" t="s">
        <v>54</v>
      </c>
      <c r="H38" s="252" t="s">
        <v>55</v>
      </c>
      <c r="I38" s="182"/>
      <c r="J38" s="253">
        <f>SUM(J29:J36)</f>
        <v>0</v>
      </c>
      <c r="K38" s="254"/>
    </row>
    <row r="39" spans="2:11" s="137" customFormat="1" ht="14.4" customHeight="1">
      <c r="B39" s="156"/>
      <c r="C39" s="157"/>
      <c r="D39" s="157"/>
      <c r="E39" s="157"/>
      <c r="F39" s="157"/>
      <c r="G39" s="157"/>
      <c r="H39" s="157"/>
      <c r="I39" s="157"/>
      <c r="J39" s="157"/>
      <c r="K39" s="158"/>
    </row>
    <row r="43" spans="2:11" s="137" customFormat="1" ht="6.9" customHeight="1">
      <c r="B43" s="159"/>
      <c r="C43" s="160"/>
      <c r="D43" s="160"/>
      <c r="E43" s="160"/>
      <c r="F43" s="160"/>
      <c r="G43" s="160"/>
      <c r="H43" s="160"/>
      <c r="I43" s="160"/>
      <c r="J43" s="160"/>
      <c r="K43" s="255"/>
    </row>
    <row r="44" spans="2:11" s="137" customFormat="1" ht="36.9" customHeight="1">
      <c r="B44" s="130"/>
      <c r="C44" s="115" t="s">
        <v>118</v>
      </c>
      <c r="D44" s="131"/>
      <c r="E44" s="131"/>
      <c r="F44" s="131"/>
      <c r="G44" s="131"/>
      <c r="H44" s="131"/>
      <c r="I44" s="131"/>
      <c r="J44" s="131"/>
      <c r="K44" s="136"/>
    </row>
    <row r="45" spans="2:11" s="137" customFormat="1" ht="6.9" customHeight="1">
      <c r="B45" s="130"/>
      <c r="C45" s="131"/>
      <c r="D45" s="131"/>
      <c r="E45" s="131"/>
      <c r="F45" s="131"/>
      <c r="G45" s="131"/>
      <c r="H45" s="131"/>
      <c r="I45" s="131"/>
      <c r="J45" s="131"/>
      <c r="K45" s="136"/>
    </row>
    <row r="46" spans="2:11" s="137" customFormat="1" ht="14.4" customHeight="1">
      <c r="B46" s="130"/>
      <c r="C46" s="126" t="s">
        <v>19</v>
      </c>
      <c r="D46" s="131"/>
      <c r="E46" s="131"/>
      <c r="F46" s="131"/>
      <c r="G46" s="131"/>
      <c r="H46" s="131"/>
      <c r="I46" s="131"/>
      <c r="J46" s="131"/>
      <c r="K46" s="136"/>
    </row>
    <row r="47" spans="2:11" s="137" customFormat="1" ht="22.5" customHeight="1">
      <c r="B47" s="130"/>
      <c r="C47" s="131"/>
      <c r="D47" s="131"/>
      <c r="E47" s="234" t="str">
        <f>E7</f>
        <v>Vodovod Hostkovice - Lipolec</v>
      </c>
      <c r="F47" s="235"/>
      <c r="G47" s="235"/>
      <c r="H47" s="235"/>
      <c r="I47" s="131"/>
      <c r="J47" s="131"/>
      <c r="K47" s="136"/>
    </row>
    <row r="48" spans="2:11" ht="13.2">
      <c r="B48" s="113"/>
      <c r="C48" s="126" t="s">
        <v>114</v>
      </c>
      <c r="D48" s="114"/>
      <c r="E48" s="114"/>
      <c r="F48" s="114"/>
      <c r="G48" s="114"/>
      <c r="H48" s="114"/>
      <c r="I48" s="114"/>
      <c r="J48" s="114"/>
      <c r="K48" s="116"/>
    </row>
    <row r="49" spans="2:47" s="137" customFormat="1" ht="22.5" customHeight="1">
      <c r="B49" s="130"/>
      <c r="C49" s="131"/>
      <c r="D49" s="131"/>
      <c r="E49" s="234" t="s">
        <v>1506</v>
      </c>
      <c r="F49" s="236"/>
      <c r="G49" s="236"/>
      <c r="H49" s="236"/>
      <c r="I49" s="131"/>
      <c r="J49" s="131"/>
      <c r="K49" s="136"/>
    </row>
    <row r="50" spans="2:47" s="137" customFormat="1" ht="14.4" customHeight="1">
      <c r="B50" s="130"/>
      <c r="C50" s="126" t="s">
        <v>116</v>
      </c>
      <c r="D50" s="131"/>
      <c r="E50" s="131"/>
      <c r="F50" s="131"/>
      <c r="G50" s="131"/>
      <c r="H50" s="131"/>
      <c r="I50" s="131"/>
      <c r="J50" s="131"/>
      <c r="K50" s="136"/>
    </row>
    <row r="51" spans="2:47" s="137" customFormat="1" ht="23.25" customHeight="1">
      <c r="B51" s="130"/>
      <c r="C51" s="131"/>
      <c r="D51" s="131"/>
      <c r="E51" s="237" t="str">
        <f>E11</f>
        <v>01 - Armaturní šachta AŠ2</v>
      </c>
      <c r="F51" s="236"/>
      <c r="G51" s="236"/>
      <c r="H51" s="236"/>
      <c r="I51" s="131"/>
      <c r="J51" s="131"/>
      <c r="K51" s="136"/>
    </row>
    <row r="52" spans="2:47" s="137" customFormat="1" ht="6.9" customHeight="1">
      <c r="B52" s="130"/>
      <c r="C52" s="131"/>
      <c r="D52" s="131"/>
      <c r="E52" s="131"/>
      <c r="F52" s="131"/>
      <c r="G52" s="131"/>
      <c r="H52" s="131"/>
      <c r="I52" s="131"/>
      <c r="J52" s="131"/>
      <c r="K52" s="136"/>
    </row>
    <row r="53" spans="2:47" s="137" customFormat="1" ht="18" customHeight="1">
      <c r="B53" s="130"/>
      <c r="C53" s="126" t="s">
        <v>26</v>
      </c>
      <c r="D53" s="131"/>
      <c r="E53" s="131"/>
      <c r="F53" s="127" t="str">
        <f>F14</f>
        <v>Hostkovice, Lipolec</v>
      </c>
      <c r="G53" s="131"/>
      <c r="H53" s="131"/>
      <c r="I53" s="126" t="s">
        <v>28</v>
      </c>
      <c r="J53" s="238" t="str">
        <f>IF(J14="","",J14)</f>
        <v>Vyplň údaj v rekapitulaci</v>
      </c>
      <c r="K53" s="136"/>
    </row>
    <row r="54" spans="2:47" s="137" customFormat="1" ht="6.9" customHeight="1">
      <c r="B54" s="130"/>
      <c r="C54" s="131"/>
      <c r="D54" s="131"/>
      <c r="E54" s="131"/>
      <c r="F54" s="131"/>
      <c r="G54" s="131"/>
      <c r="H54" s="131"/>
      <c r="I54" s="131"/>
      <c r="J54" s="131"/>
      <c r="K54" s="136"/>
    </row>
    <row r="55" spans="2:47" s="137" customFormat="1" ht="13.2">
      <c r="B55" s="130"/>
      <c r="C55" s="126" t="s">
        <v>31</v>
      </c>
      <c r="D55" s="131"/>
      <c r="E55" s="131"/>
      <c r="F55" s="127" t="str">
        <f>E17</f>
        <v xml:space="preserve"> </v>
      </c>
      <c r="G55" s="131"/>
      <c r="H55" s="131"/>
      <c r="I55" s="126" t="s">
        <v>37</v>
      </c>
      <c r="J55" s="127" t="str">
        <f>E23</f>
        <v>Ing. Zděněk Hejtman</v>
      </c>
      <c r="K55" s="136"/>
    </row>
    <row r="56" spans="2:47" s="137" customFormat="1" ht="14.4" customHeight="1">
      <c r="B56" s="130"/>
      <c r="C56" s="126" t="s">
        <v>35</v>
      </c>
      <c r="D56" s="131"/>
      <c r="E56" s="131"/>
      <c r="F56" s="127" t="str">
        <f>IF(E20="","",E20)</f>
        <v/>
      </c>
      <c r="G56" s="131"/>
      <c r="H56" s="131"/>
      <c r="I56" s="131"/>
      <c r="J56" s="131"/>
      <c r="K56" s="136"/>
    </row>
    <row r="57" spans="2:47" s="137" customFormat="1" ht="10.35" customHeight="1">
      <c r="B57" s="130"/>
      <c r="C57" s="131"/>
      <c r="D57" s="131"/>
      <c r="E57" s="131"/>
      <c r="F57" s="131"/>
      <c r="G57" s="131"/>
      <c r="H57" s="131"/>
      <c r="I57" s="131"/>
      <c r="J57" s="131"/>
      <c r="K57" s="136"/>
    </row>
    <row r="58" spans="2:47" s="137" customFormat="1" ht="29.25" customHeight="1">
      <c r="B58" s="130"/>
      <c r="C58" s="256" t="s">
        <v>119</v>
      </c>
      <c r="D58" s="249"/>
      <c r="E58" s="249"/>
      <c r="F58" s="249"/>
      <c r="G58" s="249"/>
      <c r="H58" s="249"/>
      <c r="I58" s="249"/>
      <c r="J58" s="257" t="s">
        <v>120</v>
      </c>
      <c r="K58" s="258"/>
    </row>
    <row r="59" spans="2:47" s="137" customFormat="1" ht="10.35" customHeight="1">
      <c r="B59" s="130"/>
      <c r="C59" s="131"/>
      <c r="D59" s="131"/>
      <c r="E59" s="131"/>
      <c r="F59" s="131"/>
      <c r="G59" s="131"/>
      <c r="H59" s="131"/>
      <c r="I59" s="131"/>
      <c r="J59" s="131"/>
      <c r="K59" s="136"/>
    </row>
    <row r="60" spans="2:47" s="137" customFormat="1" ht="29.25" customHeight="1">
      <c r="B60" s="130"/>
      <c r="C60" s="259" t="s">
        <v>121</v>
      </c>
      <c r="D60" s="131"/>
      <c r="E60" s="131"/>
      <c r="F60" s="131"/>
      <c r="G60" s="131"/>
      <c r="H60" s="131"/>
      <c r="I60" s="131"/>
      <c r="J60" s="245">
        <f>J95</f>
        <v>0</v>
      </c>
      <c r="K60" s="136"/>
      <c r="AU60" s="109" t="s">
        <v>122</v>
      </c>
    </row>
    <row r="61" spans="2:47" s="266" customFormat="1" ht="24.9" customHeight="1">
      <c r="B61" s="260"/>
      <c r="C61" s="261"/>
      <c r="D61" s="262" t="s">
        <v>693</v>
      </c>
      <c r="E61" s="263"/>
      <c r="F61" s="263"/>
      <c r="G61" s="263"/>
      <c r="H61" s="263"/>
      <c r="I61" s="263"/>
      <c r="J61" s="264">
        <f>J96</f>
        <v>0</v>
      </c>
      <c r="K61" s="265"/>
    </row>
    <row r="62" spans="2:47" s="216" customFormat="1" ht="19.95" customHeight="1">
      <c r="B62" s="267"/>
      <c r="C62" s="268"/>
      <c r="D62" s="269" t="s">
        <v>1508</v>
      </c>
      <c r="E62" s="270"/>
      <c r="F62" s="270"/>
      <c r="G62" s="270"/>
      <c r="H62" s="270"/>
      <c r="I62" s="270"/>
      <c r="J62" s="271">
        <f>J97</f>
        <v>0</v>
      </c>
      <c r="K62" s="272"/>
    </row>
    <row r="63" spans="2:47" s="216" customFormat="1" ht="19.95" customHeight="1">
      <c r="B63" s="267"/>
      <c r="C63" s="268"/>
      <c r="D63" s="269" t="s">
        <v>1509</v>
      </c>
      <c r="E63" s="270"/>
      <c r="F63" s="270"/>
      <c r="G63" s="270"/>
      <c r="H63" s="270"/>
      <c r="I63" s="270"/>
      <c r="J63" s="271">
        <f>J99</f>
        <v>0</v>
      </c>
      <c r="K63" s="272"/>
    </row>
    <row r="64" spans="2:47" s="216" customFormat="1" ht="19.95" customHeight="1">
      <c r="B64" s="267"/>
      <c r="C64" s="268"/>
      <c r="D64" s="269" t="s">
        <v>1510</v>
      </c>
      <c r="E64" s="270"/>
      <c r="F64" s="270"/>
      <c r="G64" s="270"/>
      <c r="H64" s="270"/>
      <c r="I64" s="270"/>
      <c r="J64" s="271">
        <f>J102</f>
        <v>0</v>
      </c>
      <c r="K64" s="272"/>
    </row>
    <row r="65" spans="2:12" s="216" customFormat="1" ht="19.95" customHeight="1">
      <c r="B65" s="267"/>
      <c r="C65" s="268"/>
      <c r="D65" s="269" t="s">
        <v>1511</v>
      </c>
      <c r="E65" s="270"/>
      <c r="F65" s="270"/>
      <c r="G65" s="270"/>
      <c r="H65" s="270"/>
      <c r="I65" s="270"/>
      <c r="J65" s="271">
        <f>J108</f>
        <v>0</v>
      </c>
      <c r="K65" s="272"/>
    </row>
    <row r="66" spans="2:12" s="216" customFormat="1" ht="19.95" customHeight="1">
      <c r="B66" s="267"/>
      <c r="C66" s="268"/>
      <c r="D66" s="269" t="s">
        <v>1512</v>
      </c>
      <c r="E66" s="270"/>
      <c r="F66" s="270"/>
      <c r="G66" s="270"/>
      <c r="H66" s="270"/>
      <c r="I66" s="270"/>
      <c r="J66" s="271">
        <f>J118</f>
        <v>0</v>
      </c>
      <c r="K66" s="272"/>
    </row>
    <row r="67" spans="2:12" s="216" customFormat="1" ht="19.95" customHeight="1">
      <c r="B67" s="267"/>
      <c r="C67" s="268"/>
      <c r="D67" s="269" t="s">
        <v>1513</v>
      </c>
      <c r="E67" s="270"/>
      <c r="F67" s="270"/>
      <c r="G67" s="270"/>
      <c r="H67" s="270"/>
      <c r="I67" s="270"/>
      <c r="J67" s="271">
        <f>J121</f>
        <v>0</v>
      </c>
      <c r="K67" s="272"/>
    </row>
    <row r="68" spans="2:12" s="216" customFormat="1" ht="19.95" customHeight="1">
      <c r="B68" s="267"/>
      <c r="C68" s="268"/>
      <c r="D68" s="269" t="s">
        <v>1514</v>
      </c>
      <c r="E68" s="270"/>
      <c r="F68" s="270"/>
      <c r="G68" s="270"/>
      <c r="H68" s="270"/>
      <c r="I68" s="270"/>
      <c r="J68" s="271">
        <f>J128</f>
        <v>0</v>
      </c>
      <c r="K68" s="272"/>
    </row>
    <row r="69" spans="2:12" s="216" customFormat="1" ht="19.95" customHeight="1">
      <c r="B69" s="267"/>
      <c r="C69" s="268"/>
      <c r="D69" s="269" t="s">
        <v>1515</v>
      </c>
      <c r="E69" s="270"/>
      <c r="F69" s="270"/>
      <c r="G69" s="270"/>
      <c r="H69" s="270"/>
      <c r="I69" s="270"/>
      <c r="J69" s="271">
        <f>J131</f>
        <v>0</v>
      </c>
      <c r="K69" s="272"/>
    </row>
    <row r="70" spans="2:12" s="266" customFormat="1" ht="24.9" customHeight="1">
      <c r="B70" s="260"/>
      <c r="C70" s="261"/>
      <c r="D70" s="262" t="s">
        <v>132</v>
      </c>
      <c r="E70" s="263"/>
      <c r="F70" s="263"/>
      <c r="G70" s="263"/>
      <c r="H70" s="263"/>
      <c r="I70" s="263"/>
      <c r="J70" s="264">
        <f>J134</f>
        <v>0</v>
      </c>
      <c r="K70" s="265"/>
    </row>
    <row r="71" spans="2:12" s="216" customFormat="1" ht="19.95" customHeight="1">
      <c r="B71" s="267"/>
      <c r="C71" s="268"/>
      <c r="D71" s="269" t="s">
        <v>133</v>
      </c>
      <c r="E71" s="270"/>
      <c r="F71" s="270"/>
      <c r="G71" s="270"/>
      <c r="H71" s="270"/>
      <c r="I71" s="270"/>
      <c r="J71" s="271">
        <f>J135</f>
        <v>0</v>
      </c>
      <c r="K71" s="272"/>
    </row>
    <row r="72" spans="2:12" s="216" customFormat="1" ht="19.95" customHeight="1">
      <c r="B72" s="267"/>
      <c r="C72" s="268"/>
      <c r="D72" s="269" t="s">
        <v>1516</v>
      </c>
      <c r="E72" s="270"/>
      <c r="F72" s="270"/>
      <c r="G72" s="270"/>
      <c r="H72" s="270"/>
      <c r="I72" s="270"/>
      <c r="J72" s="271">
        <f>J146</f>
        <v>0</v>
      </c>
      <c r="K72" s="272"/>
    </row>
    <row r="73" spans="2:12" s="216" customFormat="1" ht="19.95" customHeight="1">
      <c r="B73" s="267"/>
      <c r="C73" s="268"/>
      <c r="D73" s="269" t="s">
        <v>1517</v>
      </c>
      <c r="E73" s="270"/>
      <c r="F73" s="270"/>
      <c r="G73" s="270"/>
      <c r="H73" s="270"/>
      <c r="I73" s="270"/>
      <c r="J73" s="271">
        <f>J149</f>
        <v>0</v>
      </c>
      <c r="K73" s="272"/>
    </row>
    <row r="74" spans="2:12" s="137" customFormat="1" ht="21.75" customHeight="1">
      <c r="B74" s="130"/>
      <c r="C74" s="131"/>
      <c r="D74" s="131"/>
      <c r="E74" s="131"/>
      <c r="F74" s="131"/>
      <c r="G74" s="131"/>
      <c r="H74" s="131"/>
      <c r="I74" s="131"/>
      <c r="J74" s="131"/>
      <c r="K74" s="136"/>
    </row>
    <row r="75" spans="2:12" s="137" customFormat="1" ht="6.9" customHeight="1">
      <c r="B75" s="156"/>
      <c r="C75" s="157"/>
      <c r="D75" s="157"/>
      <c r="E75" s="157"/>
      <c r="F75" s="157"/>
      <c r="G75" s="157"/>
      <c r="H75" s="157"/>
      <c r="I75" s="157"/>
      <c r="J75" s="157"/>
      <c r="K75" s="158"/>
    </row>
    <row r="79" spans="2:12" s="137" customFormat="1" ht="6.9" customHeight="1">
      <c r="B79" s="159"/>
      <c r="C79" s="160"/>
      <c r="D79" s="160"/>
      <c r="E79" s="160"/>
      <c r="F79" s="160"/>
      <c r="G79" s="160"/>
      <c r="H79" s="160"/>
      <c r="I79" s="160"/>
      <c r="J79" s="160"/>
      <c r="K79" s="160"/>
      <c r="L79" s="130"/>
    </row>
    <row r="80" spans="2:12" s="137" customFormat="1" ht="36.9" customHeight="1">
      <c r="B80" s="130"/>
      <c r="C80" s="161" t="s">
        <v>134</v>
      </c>
      <c r="L80" s="130"/>
    </row>
    <row r="81" spans="2:63" s="137" customFormat="1" ht="6.9" customHeight="1">
      <c r="B81" s="130"/>
      <c r="L81" s="130"/>
    </row>
    <row r="82" spans="2:63" s="137" customFormat="1" ht="14.4" customHeight="1">
      <c r="B82" s="130"/>
      <c r="C82" s="163" t="s">
        <v>19</v>
      </c>
      <c r="L82" s="130"/>
    </row>
    <row r="83" spans="2:63" s="137" customFormat="1" ht="22.5" customHeight="1">
      <c r="B83" s="130"/>
      <c r="E83" s="273" t="str">
        <f>E7</f>
        <v>Vodovod Hostkovice - Lipolec</v>
      </c>
      <c r="F83" s="274"/>
      <c r="G83" s="274"/>
      <c r="H83" s="274"/>
      <c r="L83" s="130"/>
    </row>
    <row r="84" spans="2:63" ht="13.2">
      <c r="B84" s="113"/>
      <c r="C84" s="163" t="s">
        <v>114</v>
      </c>
      <c r="L84" s="113"/>
    </row>
    <row r="85" spans="2:63" s="137" customFormat="1" ht="22.5" customHeight="1">
      <c r="B85" s="130"/>
      <c r="E85" s="273" t="s">
        <v>1506</v>
      </c>
      <c r="F85" s="275"/>
      <c r="G85" s="275"/>
      <c r="H85" s="275"/>
      <c r="L85" s="130"/>
    </row>
    <row r="86" spans="2:63" s="137" customFormat="1" ht="14.4" customHeight="1">
      <c r="B86" s="130"/>
      <c r="C86" s="163" t="s">
        <v>116</v>
      </c>
      <c r="L86" s="130"/>
    </row>
    <row r="87" spans="2:63" s="137" customFormat="1" ht="23.25" customHeight="1">
      <c r="B87" s="130"/>
      <c r="E87" s="168" t="str">
        <f>E11</f>
        <v>01 - Armaturní šachta AŠ2</v>
      </c>
      <c r="F87" s="275"/>
      <c r="G87" s="275"/>
      <c r="H87" s="275"/>
      <c r="L87" s="130"/>
    </row>
    <row r="88" spans="2:63" s="137" customFormat="1" ht="6.9" customHeight="1">
      <c r="B88" s="130"/>
      <c r="L88" s="130"/>
    </row>
    <row r="89" spans="2:63" s="137" customFormat="1" ht="18" customHeight="1">
      <c r="B89" s="130"/>
      <c r="C89" s="163" t="s">
        <v>26</v>
      </c>
      <c r="F89" s="276" t="str">
        <f>F14</f>
        <v>Hostkovice, Lipolec</v>
      </c>
      <c r="I89" s="163" t="s">
        <v>28</v>
      </c>
      <c r="J89" s="277" t="str">
        <f>IF(J14="","",J14)</f>
        <v>Vyplň údaj v rekapitulaci</v>
      </c>
      <c r="L89" s="130"/>
    </row>
    <row r="90" spans="2:63" s="137" customFormat="1" ht="6.9" customHeight="1">
      <c r="B90" s="130"/>
      <c r="L90" s="130"/>
    </row>
    <row r="91" spans="2:63" s="137" customFormat="1" ht="13.2">
      <c r="B91" s="130"/>
      <c r="C91" s="163" t="s">
        <v>31</v>
      </c>
      <c r="F91" s="276" t="str">
        <f>E17</f>
        <v xml:space="preserve"> </v>
      </c>
      <c r="I91" s="163" t="s">
        <v>37</v>
      </c>
      <c r="J91" s="276" t="str">
        <f>E23</f>
        <v>Ing. Zděněk Hejtman</v>
      </c>
      <c r="L91" s="130"/>
    </row>
    <row r="92" spans="2:63" s="137" customFormat="1" ht="14.4" customHeight="1">
      <c r="B92" s="130"/>
      <c r="C92" s="163" t="s">
        <v>35</v>
      </c>
      <c r="F92" s="276" t="str">
        <f>IF(E20="","",E20)</f>
        <v/>
      </c>
      <c r="L92" s="130"/>
    </row>
    <row r="93" spans="2:63" s="137" customFormat="1" ht="10.35" customHeight="1">
      <c r="B93" s="130"/>
      <c r="L93" s="130"/>
    </row>
    <row r="94" spans="2:63" s="283" customFormat="1" ht="29.25" customHeight="1">
      <c r="B94" s="278"/>
      <c r="C94" s="279" t="s">
        <v>135</v>
      </c>
      <c r="D94" s="280" t="s">
        <v>62</v>
      </c>
      <c r="E94" s="280" t="s">
        <v>58</v>
      </c>
      <c r="F94" s="280" t="s">
        <v>136</v>
      </c>
      <c r="G94" s="280" t="s">
        <v>137</v>
      </c>
      <c r="H94" s="280" t="s">
        <v>138</v>
      </c>
      <c r="I94" s="281" t="s">
        <v>139</v>
      </c>
      <c r="J94" s="280" t="s">
        <v>120</v>
      </c>
      <c r="K94" s="282" t="s">
        <v>140</v>
      </c>
      <c r="L94" s="278"/>
      <c r="M94" s="186" t="s">
        <v>141</v>
      </c>
      <c r="N94" s="187" t="s">
        <v>47</v>
      </c>
      <c r="O94" s="187" t="s">
        <v>142</v>
      </c>
      <c r="P94" s="187" t="s">
        <v>143</v>
      </c>
      <c r="Q94" s="187" t="s">
        <v>144</v>
      </c>
      <c r="R94" s="187" t="s">
        <v>145</v>
      </c>
      <c r="S94" s="187" t="s">
        <v>146</v>
      </c>
      <c r="T94" s="188" t="s">
        <v>147</v>
      </c>
    </row>
    <row r="95" spans="2:63" s="137" customFormat="1" ht="29.25" customHeight="1">
      <c r="B95" s="130"/>
      <c r="C95" s="190" t="s">
        <v>121</v>
      </c>
      <c r="J95" s="284">
        <f>BK95</f>
        <v>0</v>
      </c>
      <c r="L95" s="130"/>
      <c r="M95" s="189"/>
      <c r="N95" s="175"/>
      <c r="O95" s="175"/>
      <c r="P95" s="285">
        <f>P96+P134</f>
        <v>0</v>
      </c>
      <c r="Q95" s="175"/>
      <c r="R95" s="285">
        <f>R96+R134</f>
        <v>0</v>
      </c>
      <c r="S95" s="175"/>
      <c r="T95" s="286">
        <f>T96+T134</f>
        <v>0</v>
      </c>
      <c r="AT95" s="109" t="s">
        <v>76</v>
      </c>
      <c r="AU95" s="109" t="s">
        <v>122</v>
      </c>
      <c r="BK95" s="287">
        <f>BK96+BK134</f>
        <v>0</v>
      </c>
    </row>
    <row r="96" spans="2:63" s="289" customFormat="1" ht="37.35" customHeight="1">
      <c r="B96" s="288"/>
      <c r="D96" s="290" t="s">
        <v>76</v>
      </c>
      <c r="E96" s="291" t="s">
        <v>975</v>
      </c>
      <c r="F96" s="291" t="s">
        <v>976</v>
      </c>
      <c r="J96" s="292">
        <f>BK96</f>
        <v>0</v>
      </c>
      <c r="L96" s="288"/>
      <c r="M96" s="293"/>
      <c r="N96" s="294"/>
      <c r="O96" s="294"/>
      <c r="P96" s="295">
        <f>P97+P99+P102+P108+P118+P121+P128+P131</f>
        <v>0</v>
      </c>
      <c r="Q96" s="294"/>
      <c r="R96" s="295">
        <f>R97+R99+R102+R108+R118+R121+R128+R131</f>
        <v>0</v>
      </c>
      <c r="S96" s="294"/>
      <c r="T96" s="296">
        <f>T97+T99+T102+T108+T118+T121+T128+T131</f>
        <v>0</v>
      </c>
      <c r="AR96" s="290" t="s">
        <v>85</v>
      </c>
      <c r="AT96" s="297" t="s">
        <v>76</v>
      </c>
      <c r="AU96" s="297" t="s">
        <v>77</v>
      </c>
      <c r="AY96" s="290" t="s">
        <v>150</v>
      </c>
      <c r="BK96" s="298">
        <f>BK97+BK99+BK102+BK108+BK118+BK121+BK128+BK131</f>
        <v>0</v>
      </c>
    </row>
    <row r="97" spans="2:65" s="289" customFormat="1" ht="19.95" customHeight="1">
      <c r="B97" s="288"/>
      <c r="D97" s="299" t="s">
        <v>76</v>
      </c>
      <c r="E97" s="300" t="s">
        <v>1518</v>
      </c>
      <c r="F97" s="300" t="s">
        <v>1519</v>
      </c>
      <c r="J97" s="301">
        <f>BK97</f>
        <v>0</v>
      </c>
      <c r="L97" s="288"/>
      <c r="M97" s="293"/>
      <c r="N97" s="294"/>
      <c r="O97" s="294"/>
      <c r="P97" s="295">
        <f>P98</f>
        <v>0</v>
      </c>
      <c r="Q97" s="294"/>
      <c r="R97" s="295">
        <f>R98</f>
        <v>0</v>
      </c>
      <c r="S97" s="294"/>
      <c r="T97" s="296">
        <f>T98</f>
        <v>0</v>
      </c>
      <c r="AR97" s="290" t="s">
        <v>85</v>
      </c>
      <c r="AT97" s="297" t="s">
        <v>76</v>
      </c>
      <c r="AU97" s="297" t="s">
        <v>25</v>
      </c>
      <c r="AY97" s="290" t="s">
        <v>150</v>
      </c>
      <c r="BK97" s="298">
        <f>BK98</f>
        <v>0</v>
      </c>
    </row>
    <row r="98" spans="2:65" s="137" customFormat="1" ht="22.5" customHeight="1">
      <c r="B98" s="130"/>
      <c r="C98" s="302" t="s">
        <v>25</v>
      </c>
      <c r="D98" s="302" t="s">
        <v>152</v>
      </c>
      <c r="E98" s="303" t="s">
        <v>1520</v>
      </c>
      <c r="F98" s="93" t="s">
        <v>1521</v>
      </c>
      <c r="G98" s="304" t="s">
        <v>401</v>
      </c>
      <c r="H98" s="305">
        <v>1</v>
      </c>
      <c r="I98" s="8"/>
      <c r="J98" s="306">
        <f>ROUND(I98*H98,2)</f>
        <v>0</v>
      </c>
      <c r="K98" s="93" t="s">
        <v>5</v>
      </c>
      <c r="L98" s="130"/>
      <c r="M98" s="307" t="s">
        <v>5</v>
      </c>
      <c r="N98" s="308" t="s">
        <v>48</v>
      </c>
      <c r="O98" s="131"/>
      <c r="P98" s="309">
        <f>O98*H98</f>
        <v>0</v>
      </c>
      <c r="Q98" s="309">
        <v>0</v>
      </c>
      <c r="R98" s="309">
        <f>Q98*H98</f>
        <v>0</v>
      </c>
      <c r="S98" s="309">
        <v>0</v>
      </c>
      <c r="T98" s="310">
        <f>S98*H98</f>
        <v>0</v>
      </c>
      <c r="AR98" s="109" t="s">
        <v>299</v>
      </c>
      <c r="AT98" s="109" t="s">
        <v>152</v>
      </c>
      <c r="AU98" s="109" t="s">
        <v>85</v>
      </c>
      <c r="AY98" s="109" t="s">
        <v>150</v>
      </c>
      <c r="BE98" s="311">
        <f>IF(N98="základní",J98,0)</f>
        <v>0</v>
      </c>
      <c r="BF98" s="311">
        <f>IF(N98="snížená",J98,0)</f>
        <v>0</v>
      </c>
      <c r="BG98" s="311">
        <f>IF(N98="zákl. přenesená",J98,0)</f>
        <v>0</v>
      </c>
      <c r="BH98" s="311">
        <f>IF(N98="sníž. přenesená",J98,0)</f>
        <v>0</v>
      </c>
      <c r="BI98" s="311">
        <f>IF(N98="nulová",J98,0)</f>
        <v>0</v>
      </c>
      <c r="BJ98" s="109" t="s">
        <v>25</v>
      </c>
      <c r="BK98" s="311">
        <f>ROUND(I98*H98,2)</f>
        <v>0</v>
      </c>
      <c r="BL98" s="109" t="s">
        <v>299</v>
      </c>
      <c r="BM98" s="109" t="s">
        <v>85</v>
      </c>
    </row>
    <row r="99" spans="2:65" s="289" customFormat="1" ht="29.85" customHeight="1">
      <c r="B99" s="288"/>
      <c r="D99" s="299" t="s">
        <v>76</v>
      </c>
      <c r="E99" s="300" t="s">
        <v>1522</v>
      </c>
      <c r="F99" s="300" t="s">
        <v>1523</v>
      </c>
      <c r="I99" s="7"/>
      <c r="J99" s="301">
        <f>BK99</f>
        <v>0</v>
      </c>
      <c r="L99" s="288"/>
      <c r="M99" s="293"/>
      <c r="N99" s="294"/>
      <c r="O99" s="294"/>
      <c r="P99" s="295">
        <f>SUM(P100:P101)</f>
        <v>0</v>
      </c>
      <c r="Q99" s="294"/>
      <c r="R99" s="295">
        <f>SUM(R100:R101)</f>
        <v>0</v>
      </c>
      <c r="S99" s="294"/>
      <c r="T99" s="296">
        <f>SUM(T100:T101)</f>
        <v>0</v>
      </c>
      <c r="AR99" s="290" t="s">
        <v>85</v>
      </c>
      <c r="AT99" s="297" t="s">
        <v>76</v>
      </c>
      <c r="AU99" s="297" t="s">
        <v>25</v>
      </c>
      <c r="AY99" s="290" t="s">
        <v>150</v>
      </c>
      <c r="BK99" s="298">
        <f>SUM(BK100:BK101)</f>
        <v>0</v>
      </c>
    </row>
    <row r="100" spans="2:65" s="137" customFormat="1" ht="22.5" customHeight="1">
      <c r="B100" s="130"/>
      <c r="C100" s="302" t="s">
        <v>477</v>
      </c>
      <c r="D100" s="302" t="s">
        <v>152</v>
      </c>
      <c r="E100" s="303" t="s">
        <v>1524</v>
      </c>
      <c r="F100" s="93" t="s">
        <v>1525</v>
      </c>
      <c r="G100" s="304" t="s">
        <v>401</v>
      </c>
      <c r="H100" s="305">
        <v>1</v>
      </c>
      <c r="I100" s="8"/>
      <c r="J100" s="306">
        <f>ROUND(I100*H100,2)</f>
        <v>0</v>
      </c>
      <c r="K100" s="93" t="s">
        <v>5</v>
      </c>
      <c r="L100" s="130"/>
      <c r="M100" s="307" t="s">
        <v>5</v>
      </c>
      <c r="N100" s="308" t="s">
        <v>48</v>
      </c>
      <c r="O100" s="131"/>
      <c r="P100" s="309">
        <f>O100*H100</f>
        <v>0</v>
      </c>
      <c r="Q100" s="309">
        <v>0</v>
      </c>
      <c r="R100" s="309">
        <f>Q100*H100</f>
        <v>0</v>
      </c>
      <c r="S100" s="309">
        <v>0</v>
      </c>
      <c r="T100" s="310">
        <f>S100*H100</f>
        <v>0</v>
      </c>
      <c r="AR100" s="109" t="s">
        <v>299</v>
      </c>
      <c r="AT100" s="109" t="s">
        <v>152</v>
      </c>
      <c r="AU100" s="109" t="s">
        <v>85</v>
      </c>
      <c r="AY100" s="109" t="s">
        <v>150</v>
      </c>
      <c r="BE100" s="311">
        <f>IF(N100="základní",J100,0)</f>
        <v>0</v>
      </c>
      <c r="BF100" s="311">
        <f>IF(N100="snížená",J100,0)</f>
        <v>0</v>
      </c>
      <c r="BG100" s="311">
        <f>IF(N100="zákl. přenesená",J100,0)</f>
        <v>0</v>
      </c>
      <c r="BH100" s="311">
        <f>IF(N100="sníž. přenesená",J100,0)</f>
        <v>0</v>
      </c>
      <c r="BI100" s="311">
        <f>IF(N100="nulová",J100,0)</f>
        <v>0</v>
      </c>
      <c r="BJ100" s="109" t="s">
        <v>25</v>
      </c>
      <c r="BK100" s="311">
        <f>ROUND(I100*H100,2)</f>
        <v>0</v>
      </c>
      <c r="BL100" s="109" t="s">
        <v>299</v>
      </c>
      <c r="BM100" s="109" t="s">
        <v>157</v>
      </c>
    </row>
    <row r="101" spans="2:65" s="137" customFormat="1" ht="22.5" customHeight="1">
      <c r="B101" s="130"/>
      <c r="C101" s="339" t="s">
        <v>482</v>
      </c>
      <c r="D101" s="339" t="s">
        <v>337</v>
      </c>
      <c r="E101" s="340" t="s">
        <v>1526</v>
      </c>
      <c r="F101" s="341" t="s">
        <v>1527</v>
      </c>
      <c r="G101" s="342" t="s">
        <v>401</v>
      </c>
      <c r="H101" s="343">
        <v>1</v>
      </c>
      <c r="I101" s="12"/>
      <c r="J101" s="344">
        <f>ROUND(I101*H101,2)</f>
        <v>0</v>
      </c>
      <c r="K101" s="341" t="s">
        <v>5</v>
      </c>
      <c r="L101" s="345"/>
      <c r="M101" s="346" t="s">
        <v>5</v>
      </c>
      <c r="N101" s="347" t="s">
        <v>48</v>
      </c>
      <c r="O101" s="131"/>
      <c r="P101" s="309">
        <f>O101*H101</f>
        <v>0</v>
      </c>
      <c r="Q101" s="309">
        <v>0</v>
      </c>
      <c r="R101" s="309">
        <f>Q101*H101</f>
        <v>0</v>
      </c>
      <c r="S101" s="309">
        <v>0</v>
      </c>
      <c r="T101" s="310">
        <f>S101*H101</f>
        <v>0</v>
      </c>
      <c r="AR101" s="109" t="s">
        <v>391</v>
      </c>
      <c r="AT101" s="109" t="s">
        <v>337</v>
      </c>
      <c r="AU101" s="109" t="s">
        <v>85</v>
      </c>
      <c r="AY101" s="109" t="s">
        <v>150</v>
      </c>
      <c r="BE101" s="311">
        <f>IF(N101="základní",J101,0)</f>
        <v>0</v>
      </c>
      <c r="BF101" s="311">
        <f>IF(N101="snížená",J101,0)</f>
        <v>0</v>
      </c>
      <c r="BG101" s="311">
        <f>IF(N101="zákl. přenesená",J101,0)</f>
        <v>0</v>
      </c>
      <c r="BH101" s="311">
        <f>IF(N101="sníž. přenesená",J101,0)</f>
        <v>0</v>
      </c>
      <c r="BI101" s="311">
        <f>IF(N101="nulová",J101,0)</f>
        <v>0</v>
      </c>
      <c r="BJ101" s="109" t="s">
        <v>25</v>
      </c>
      <c r="BK101" s="311">
        <f>ROUND(I101*H101,2)</f>
        <v>0</v>
      </c>
      <c r="BL101" s="109" t="s">
        <v>299</v>
      </c>
      <c r="BM101" s="109" t="s">
        <v>185</v>
      </c>
    </row>
    <row r="102" spans="2:65" s="289" customFormat="1" ht="29.85" customHeight="1">
      <c r="B102" s="288"/>
      <c r="D102" s="299" t="s">
        <v>76</v>
      </c>
      <c r="E102" s="300" t="s">
        <v>1528</v>
      </c>
      <c r="F102" s="300" t="s">
        <v>1529</v>
      </c>
      <c r="I102" s="7"/>
      <c r="J102" s="301">
        <f>BK102</f>
        <v>0</v>
      </c>
      <c r="L102" s="288"/>
      <c r="M102" s="293"/>
      <c r="N102" s="294"/>
      <c r="O102" s="294"/>
      <c r="P102" s="295">
        <f>SUM(P103:P107)</f>
        <v>0</v>
      </c>
      <c r="Q102" s="294"/>
      <c r="R102" s="295">
        <f>SUM(R103:R107)</f>
        <v>0</v>
      </c>
      <c r="S102" s="294"/>
      <c r="T102" s="296">
        <f>SUM(T103:T107)</f>
        <v>0</v>
      </c>
      <c r="AR102" s="290" t="s">
        <v>85</v>
      </c>
      <c r="AT102" s="297" t="s">
        <v>76</v>
      </c>
      <c r="AU102" s="297" t="s">
        <v>25</v>
      </c>
      <c r="AY102" s="290" t="s">
        <v>150</v>
      </c>
      <c r="BK102" s="298">
        <f>SUM(BK103:BK107)</f>
        <v>0</v>
      </c>
    </row>
    <row r="103" spans="2:65" s="137" customFormat="1" ht="22.5" customHeight="1">
      <c r="B103" s="130"/>
      <c r="C103" s="302" t="s">
        <v>85</v>
      </c>
      <c r="D103" s="302" t="s">
        <v>152</v>
      </c>
      <c r="E103" s="303" t="s">
        <v>1530</v>
      </c>
      <c r="F103" s="93" t="s">
        <v>1531</v>
      </c>
      <c r="G103" s="304" t="s">
        <v>169</v>
      </c>
      <c r="H103" s="305">
        <v>3</v>
      </c>
      <c r="I103" s="8"/>
      <c r="J103" s="306">
        <f>ROUND(I103*H103,2)</f>
        <v>0</v>
      </c>
      <c r="K103" s="93" t="s">
        <v>5</v>
      </c>
      <c r="L103" s="130"/>
      <c r="M103" s="307" t="s">
        <v>5</v>
      </c>
      <c r="N103" s="308" t="s">
        <v>48</v>
      </c>
      <c r="O103" s="131"/>
      <c r="P103" s="309">
        <f>O103*H103</f>
        <v>0</v>
      </c>
      <c r="Q103" s="309">
        <v>0</v>
      </c>
      <c r="R103" s="309">
        <f>Q103*H103</f>
        <v>0</v>
      </c>
      <c r="S103" s="309">
        <v>0</v>
      </c>
      <c r="T103" s="310">
        <f>S103*H103</f>
        <v>0</v>
      </c>
      <c r="AR103" s="109" t="s">
        <v>299</v>
      </c>
      <c r="AT103" s="109" t="s">
        <v>152</v>
      </c>
      <c r="AU103" s="109" t="s">
        <v>85</v>
      </c>
      <c r="AY103" s="109" t="s">
        <v>150</v>
      </c>
      <c r="BE103" s="311">
        <f>IF(N103="základní",J103,0)</f>
        <v>0</v>
      </c>
      <c r="BF103" s="311">
        <f>IF(N103="snížená",J103,0)</f>
        <v>0</v>
      </c>
      <c r="BG103" s="311">
        <f>IF(N103="zákl. přenesená",J103,0)</f>
        <v>0</v>
      </c>
      <c r="BH103" s="311">
        <f>IF(N103="sníž. přenesená",J103,0)</f>
        <v>0</v>
      </c>
      <c r="BI103" s="311">
        <f>IF(N103="nulová",J103,0)</f>
        <v>0</v>
      </c>
      <c r="BJ103" s="109" t="s">
        <v>25</v>
      </c>
      <c r="BK103" s="311">
        <f>ROUND(I103*H103,2)</f>
        <v>0</v>
      </c>
      <c r="BL103" s="109" t="s">
        <v>299</v>
      </c>
      <c r="BM103" s="109" t="s">
        <v>230</v>
      </c>
    </row>
    <row r="104" spans="2:65" s="137" customFormat="1" ht="22.5" customHeight="1">
      <c r="B104" s="130"/>
      <c r="C104" s="339" t="s">
        <v>166</v>
      </c>
      <c r="D104" s="339" t="s">
        <v>337</v>
      </c>
      <c r="E104" s="340" t="s">
        <v>1532</v>
      </c>
      <c r="F104" s="341" t="s">
        <v>1533</v>
      </c>
      <c r="G104" s="342" t="s">
        <v>169</v>
      </c>
      <c r="H104" s="343">
        <v>3</v>
      </c>
      <c r="I104" s="12"/>
      <c r="J104" s="344">
        <f>ROUND(I104*H104,2)</f>
        <v>0</v>
      </c>
      <c r="K104" s="341" t="s">
        <v>5</v>
      </c>
      <c r="L104" s="345"/>
      <c r="M104" s="346" t="s">
        <v>5</v>
      </c>
      <c r="N104" s="347" t="s">
        <v>48</v>
      </c>
      <c r="O104" s="131"/>
      <c r="P104" s="309">
        <f>O104*H104</f>
        <v>0</v>
      </c>
      <c r="Q104" s="309">
        <v>0</v>
      </c>
      <c r="R104" s="309">
        <f>Q104*H104</f>
        <v>0</v>
      </c>
      <c r="S104" s="309">
        <v>0</v>
      </c>
      <c r="T104" s="310">
        <f>S104*H104</f>
        <v>0</v>
      </c>
      <c r="AR104" s="109" t="s">
        <v>391</v>
      </c>
      <c r="AT104" s="109" t="s">
        <v>337</v>
      </c>
      <c r="AU104" s="109" t="s">
        <v>85</v>
      </c>
      <c r="AY104" s="109" t="s">
        <v>150</v>
      </c>
      <c r="BE104" s="311">
        <f>IF(N104="základní",J104,0)</f>
        <v>0</v>
      </c>
      <c r="BF104" s="311">
        <f>IF(N104="snížená",J104,0)</f>
        <v>0</v>
      </c>
      <c r="BG104" s="311">
        <f>IF(N104="zákl. přenesená",J104,0)</f>
        <v>0</v>
      </c>
      <c r="BH104" s="311">
        <f>IF(N104="sníž. přenesená",J104,0)</f>
        <v>0</v>
      </c>
      <c r="BI104" s="311">
        <f>IF(N104="nulová",J104,0)</f>
        <v>0</v>
      </c>
      <c r="BJ104" s="109" t="s">
        <v>25</v>
      </c>
      <c r="BK104" s="311">
        <f>ROUND(I104*H104,2)</f>
        <v>0</v>
      </c>
      <c r="BL104" s="109" t="s">
        <v>299</v>
      </c>
      <c r="BM104" s="109" t="s">
        <v>29</v>
      </c>
    </row>
    <row r="105" spans="2:65" s="137" customFormat="1" ht="22.5" customHeight="1">
      <c r="B105" s="130"/>
      <c r="C105" s="302" t="s">
        <v>157</v>
      </c>
      <c r="D105" s="302" t="s">
        <v>152</v>
      </c>
      <c r="E105" s="303" t="s">
        <v>1534</v>
      </c>
      <c r="F105" s="93" t="s">
        <v>1535</v>
      </c>
      <c r="G105" s="304" t="s">
        <v>401</v>
      </c>
      <c r="H105" s="305">
        <v>4</v>
      </c>
      <c r="I105" s="8"/>
      <c r="J105" s="306">
        <f>ROUND(I105*H105,2)</f>
        <v>0</v>
      </c>
      <c r="K105" s="93" t="s">
        <v>5</v>
      </c>
      <c r="L105" s="130"/>
      <c r="M105" s="307" t="s">
        <v>5</v>
      </c>
      <c r="N105" s="308" t="s">
        <v>48</v>
      </c>
      <c r="O105" s="131"/>
      <c r="P105" s="309">
        <f>O105*H105</f>
        <v>0</v>
      </c>
      <c r="Q105" s="309">
        <v>0</v>
      </c>
      <c r="R105" s="309">
        <f>Q105*H105</f>
        <v>0</v>
      </c>
      <c r="S105" s="309">
        <v>0</v>
      </c>
      <c r="T105" s="310">
        <f>S105*H105</f>
        <v>0</v>
      </c>
      <c r="AR105" s="109" t="s">
        <v>299</v>
      </c>
      <c r="AT105" s="109" t="s">
        <v>152</v>
      </c>
      <c r="AU105" s="109" t="s">
        <v>85</v>
      </c>
      <c r="AY105" s="109" t="s">
        <v>150</v>
      </c>
      <c r="BE105" s="311">
        <f>IF(N105="základní",J105,0)</f>
        <v>0</v>
      </c>
      <c r="BF105" s="311">
        <f>IF(N105="snížená",J105,0)</f>
        <v>0</v>
      </c>
      <c r="BG105" s="311">
        <f>IF(N105="zákl. přenesená",J105,0)</f>
        <v>0</v>
      </c>
      <c r="BH105" s="311">
        <f>IF(N105="sníž. přenesená",J105,0)</f>
        <v>0</v>
      </c>
      <c r="BI105" s="311">
        <f>IF(N105="nulová",J105,0)</f>
        <v>0</v>
      </c>
      <c r="BJ105" s="109" t="s">
        <v>25</v>
      </c>
      <c r="BK105" s="311">
        <f>ROUND(I105*H105,2)</f>
        <v>0</v>
      </c>
      <c r="BL105" s="109" t="s">
        <v>299</v>
      </c>
      <c r="BM105" s="109" t="s">
        <v>280</v>
      </c>
    </row>
    <row r="106" spans="2:65" s="137" customFormat="1" ht="22.5" customHeight="1">
      <c r="B106" s="130"/>
      <c r="C106" s="339" t="s">
        <v>179</v>
      </c>
      <c r="D106" s="339" t="s">
        <v>337</v>
      </c>
      <c r="E106" s="340" t="s">
        <v>1536</v>
      </c>
      <c r="F106" s="341" t="s">
        <v>1537</v>
      </c>
      <c r="G106" s="342" t="s">
        <v>401</v>
      </c>
      <c r="H106" s="343">
        <v>3</v>
      </c>
      <c r="I106" s="12"/>
      <c r="J106" s="344">
        <f>ROUND(I106*H106,2)</f>
        <v>0</v>
      </c>
      <c r="K106" s="341" t="s">
        <v>5</v>
      </c>
      <c r="L106" s="345"/>
      <c r="M106" s="346" t="s">
        <v>5</v>
      </c>
      <c r="N106" s="347" t="s">
        <v>48</v>
      </c>
      <c r="O106" s="131"/>
      <c r="P106" s="309">
        <f>O106*H106</f>
        <v>0</v>
      </c>
      <c r="Q106" s="309">
        <v>0</v>
      </c>
      <c r="R106" s="309">
        <f>Q106*H106</f>
        <v>0</v>
      </c>
      <c r="S106" s="309">
        <v>0</v>
      </c>
      <c r="T106" s="310">
        <f>S106*H106</f>
        <v>0</v>
      </c>
      <c r="AR106" s="109" t="s">
        <v>391</v>
      </c>
      <c r="AT106" s="109" t="s">
        <v>337</v>
      </c>
      <c r="AU106" s="109" t="s">
        <v>85</v>
      </c>
      <c r="AY106" s="109" t="s">
        <v>150</v>
      </c>
      <c r="BE106" s="311">
        <f>IF(N106="základní",J106,0)</f>
        <v>0</v>
      </c>
      <c r="BF106" s="311">
        <f>IF(N106="snížená",J106,0)</f>
        <v>0</v>
      </c>
      <c r="BG106" s="311">
        <f>IF(N106="zákl. přenesená",J106,0)</f>
        <v>0</v>
      </c>
      <c r="BH106" s="311">
        <f>IF(N106="sníž. přenesená",J106,0)</f>
        <v>0</v>
      </c>
      <c r="BI106" s="311">
        <f>IF(N106="nulová",J106,0)</f>
        <v>0</v>
      </c>
      <c r="BJ106" s="109" t="s">
        <v>25</v>
      </c>
      <c r="BK106" s="311">
        <f>ROUND(I106*H106,2)</f>
        <v>0</v>
      </c>
      <c r="BL106" s="109" t="s">
        <v>299</v>
      </c>
      <c r="BM106" s="109" t="s">
        <v>288</v>
      </c>
    </row>
    <row r="107" spans="2:65" s="137" customFormat="1" ht="22.5" customHeight="1">
      <c r="B107" s="130"/>
      <c r="C107" s="339" t="s">
        <v>185</v>
      </c>
      <c r="D107" s="339" t="s">
        <v>337</v>
      </c>
      <c r="E107" s="340" t="s">
        <v>1538</v>
      </c>
      <c r="F107" s="341" t="s">
        <v>1539</v>
      </c>
      <c r="G107" s="342" t="s">
        <v>401</v>
      </c>
      <c r="H107" s="343">
        <v>1</v>
      </c>
      <c r="I107" s="12"/>
      <c r="J107" s="344">
        <f>ROUND(I107*H107,2)</f>
        <v>0</v>
      </c>
      <c r="K107" s="341" t="s">
        <v>5</v>
      </c>
      <c r="L107" s="345"/>
      <c r="M107" s="346" t="s">
        <v>5</v>
      </c>
      <c r="N107" s="347" t="s">
        <v>48</v>
      </c>
      <c r="O107" s="131"/>
      <c r="P107" s="309">
        <f>O107*H107</f>
        <v>0</v>
      </c>
      <c r="Q107" s="309">
        <v>0</v>
      </c>
      <c r="R107" s="309">
        <f>Q107*H107</f>
        <v>0</v>
      </c>
      <c r="S107" s="309">
        <v>0</v>
      </c>
      <c r="T107" s="310">
        <f>S107*H107</f>
        <v>0</v>
      </c>
      <c r="AR107" s="109" t="s">
        <v>391</v>
      </c>
      <c r="AT107" s="109" t="s">
        <v>337</v>
      </c>
      <c r="AU107" s="109" t="s">
        <v>85</v>
      </c>
      <c r="AY107" s="109" t="s">
        <v>150</v>
      </c>
      <c r="BE107" s="311">
        <f>IF(N107="základní",J107,0)</f>
        <v>0</v>
      </c>
      <c r="BF107" s="311">
        <f>IF(N107="snížená",J107,0)</f>
        <v>0</v>
      </c>
      <c r="BG107" s="311">
        <f>IF(N107="zákl. přenesená",J107,0)</f>
        <v>0</v>
      </c>
      <c r="BH107" s="311">
        <f>IF(N107="sníž. přenesená",J107,0)</f>
        <v>0</v>
      </c>
      <c r="BI107" s="311">
        <f>IF(N107="nulová",J107,0)</f>
        <v>0</v>
      </c>
      <c r="BJ107" s="109" t="s">
        <v>25</v>
      </c>
      <c r="BK107" s="311">
        <f>ROUND(I107*H107,2)</f>
        <v>0</v>
      </c>
      <c r="BL107" s="109" t="s">
        <v>299</v>
      </c>
      <c r="BM107" s="109" t="s">
        <v>299</v>
      </c>
    </row>
    <row r="108" spans="2:65" s="289" customFormat="1" ht="29.85" customHeight="1">
      <c r="B108" s="288"/>
      <c r="D108" s="299" t="s">
        <v>76</v>
      </c>
      <c r="E108" s="300" t="s">
        <v>1540</v>
      </c>
      <c r="F108" s="300" t="s">
        <v>1541</v>
      </c>
      <c r="I108" s="7"/>
      <c r="J108" s="301">
        <f>BK108</f>
        <v>0</v>
      </c>
      <c r="L108" s="288"/>
      <c r="M108" s="293"/>
      <c r="N108" s="294"/>
      <c r="O108" s="294"/>
      <c r="P108" s="295">
        <f>SUM(P109:P117)</f>
        <v>0</v>
      </c>
      <c r="Q108" s="294"/>
      <c r="R108" s="295">
        <f>SUM(R109:R117)</f>
        <v>0</v>
      </c>
      <c r="S108" s="294"/>
      <c r="T108" s="296">
        <f>SUM(T109:T117)</f>
        <v>0</v>
      </c>
      <c r="AR108" s="290" t="s">
        <v>85</v>
      </c>
      <c r="AT108" s="297" t="s">
        <v>76</v>
      </c>
      <c r="AU108" s="297" t="s">
        <v>25</v>
      </c>
      <c r="AY108" s="290" t="s">
        <v>150</v>
      </c>
      <c r="BK108" s="298">
        <f>SUM(BK109:BK117)</f>
        <v>0</v>
      </c>
    </row>
    <row r="109" spans="2:65" s="137" customFormat="1" ht="22.5" customHeight="1">
      <c r="B109" s="130"/>
      <c r="C109" s="302" t="s">
        <v>226</v>
      </c>
      <c r="D109" s="302" t="s">
        <v>152</v>
      </c>
      <c r="E109" s="303" t="s">
        <v>1542</v>
      </c>
      <c r="F109" s="93" t="s">
        <v>1543</v>
      </c>
      <c r="G109" s="304" t="s">
        <v>169</v>
      </c>
      <c r="H109" s="305">
        <v>25</v>
      </c>
      <c r="I109" s="8"/>
      <c r="J109" s="306">
        <f t="shared" ref="J109:J117" si="0">ROUND(I109*H109,2)</f>
        <v>0</v>
      </c>
      <c r="K109" s="93" t="s">
        <v>5</v>
      </c>
      <c r="L109" s="130"/>
      <c r="M109" s="307" t="s">
        <v>5</v>
      </c>
      <c r="N109" s="308" t="s">
        <v>48</v>
      </c>
      <c r="O109" s="131"/>
      <c r="P109" s="309">
        <f t="shared" ref="P109:P117" si="1">O109*H109</f>
        <v>0</v>
      </c>
      <c r="Q109" s="309">
        <v>0</v>
      </c>
      <c r="R109" s="309">
        <f t="shared" ref="R109:R117" si="2">Q109*H109</f>
        <v>0</v>
      </c>
      <c r="S109" s="309">
        <v>0</v>
      </c>
      <c r="T109" s="310">
        <f t="shared" ref="T109:T117" si="3">S109*H109</f>
        <v>0</v>
      </c>
      <c r="AR109" s="109" t="s">
        <v>299</v>
      </c>
      <c r="AT109" s="109" t="s">
        <v>152</v>
      </c>
      <c r="AU109" s="109" t="s">
        <v>85</v>
      </c>
      <c r="AY109" s="109" t="s">
        <v>150</v>
      </c>
      <c r="BE109" s="311">
        <f t="shared" ref="BE109:BE117" si="4">IF(N109="základní",J109,0)</f>
        <v>0</v>
      </c>
      <c r="BF109" s="311">
        <f t="shared" ref="BF109:BF117" si="5">IF(N109="snížená",J109,0)</f>
        <v>0</v>
      </c>
      <c r="BG109" s="311">
        <f t="shared" ref="BG109:BG117" si="6">IF(N109="zákl. přenesená",J109,0)</f>
        <v>0</v>
      </c>
      <c r="BH109" s="311">
        <f t="shared" ref="BH109:BH117" si="7">IF(N109="sníž. přenesená",J109,0)</f>
        <v>0</v>
      </c>
      <c r="BI109" s="311">
        <f t="shared" ref="BI109:BI117" si="8">IF(N109="nulová",J109,0)</f>
        <v>0</v>
      </c>
      <c r="BJ109" s="109" t="s">
        <v>25</v>
      </c>
      <c r="BK109" s="311">
        <f t="shared" ref="BK109:BK117" si="9">ROUND(I109*H109,2)</f>
        <v>0</v>
      </c>
      <c r="BL109" s="109" t="s">
        <v>299</v>
      </c>
      <c r="BM109" s="109" t="s">
        <v>309</v>
      </c>
    </row>
    <row r="110" spans="2:65" s="137" customFormat="1" ht="22.5" customHeight="1">
      <c r="B110" s="130"/>
      <c r="C110" s="339" t="s">
        <v>230</v>
      </c>
      <c r="D110" s="339" t="s">
        <v>337</v>
      </c>
      <c r="E110" s="340" t="s">
        <v>1544</v>
      </c>
      <c r="F110" s="341" t="s">
        <v>1545</v>
      </c>
      <c r="G110" s="342" t="s">
        <v>169</v>
      </c>
      <c r="H110" s="343">
        <v>25</v>
      </c>
      <c r="I110" s="12"/>
      <c r="J110" s="344">
        <f t="shared" si="0"/>
        <v>0</v>
      </c>
      <c r="K110" s="341" t="s">
        <v>5</v>
      </c>
      <c r="L110" s="345"/>
      <c r="M110" s="346" t="s">
        <v>5</v>
      </c>
      <c r="N110" s="347" t="s">
        <v>48</v>
      </c>
      <c r="O110" s="131"/>
      <c r="P110" s="309">
        <f t="shared" si="1"/>
        <v>0</v>
      </c>
      <c r="Q110" s="309">
        <v>0</v>
      </c>
      <c r="R110" s="309">
        <f t="shared" si="2"/>
        <v>0</v>
      </c>
      <c r="S110" s="309">
        <v>0</v>
      </c>
      <c r="T110" s="310">
        <f t="shared" si="3"/>
        <v>0</v>
      </c>
      <c r="AR110" s="109" t="s">
        <v>391</v>
      </c>
      <c r="AT110" s="109" t="s">
        <v>337</v>
      </c>
      <c r="AU110" s="109" t="s">
        <v>85</v>
      </c>
      <c r="AY110" s="109" t="s">
        <v>150</v>
      </c>
      <c r="BE110" s="311">
        <f t="shared" si="4"/>
        <v>0</v>
      </c>
      <c r="BF110" s="311">
        <f t="shared" si="5"/>
        <v>0</v>
      </c>
      <c r="BG110" s="311">
        <f t="shared" si="6"/>
        <v>0</v>
      </c>
      <c r="BH110" s="311">
        <f t="shared" si="7"/>
        <v>0</v>
      </c>
      <c r="BI110" s="311">
        <f t="shared" si="8"/>
        <v>0</v>
      </c>
      <c r="BJ110" s="109" t="s">
        <v>25</v>
      </c>
      <c r="BK110" s="311">
        <f t="shared" si="9"/>
        <v>0</v>
      </c>
      <c r="BL110" s="109" t="s">
        <v>299</v>
      </c>
      <c r="BM110" s="109" t="s">
        <v>321</v>
      </c>
    </row>
    <row r="111" spans="2:65" s="137" customFormat="1" ht="22.5" customHeight="1">
      <c r="B111" s="130"/>
      <c r="C111" s="302" t="s">
        <v>234</v>
      </c>
      <c r="D111" s="302" t="s">
        <v>152</v>
      </c>
      <c r="E111" s="303" t="s">
        <v>1546</v>
      </c>
      <c r="F111" s="93" t="s">
        <v>1547</v>
      </c>
      <c r="G111" s="304" t="s">
        <v>169</v>
      </c>
      <c r="H111" s="305">
        <v>5</v>
      </c>
      <c r="I111" s="8"/>
      <c r="J111" s="306">
        <f t="shared" si="0"/>
        <v>0</v>
      </c>
      <c r="K111" s="93" t="s">
        <v>5</v>
      </c>
      <c r="L111" s="130"/>
      <c r="M111" s="307" t="s">
        <v>5</v>
      </c>
      <c r="N111" s="308" t="s">
        <v>48</v>
      </c>
      <c r="O111" s="131"/>
      <c r="P111" s="309">
        <f t="shared" si="1"/>
        <v>0</v>
      </c>
      <c r="Q111" s="309">
        <v>0</v>
      </c>
      <c r="R111" s="309">
        <f t="shared" si="2"/>
        <v>0</v>
      </c>
      <c r="S111" s="309">
        <v>0</v>
      </c>
      <c r="T111" s="310">
        <f t="shared" si="3"/>
        <v>0</v>
      </c>
      <c r="AR111" s="109" t="s">
        <v>299</v>
      </c>
      <c r="AT111" s="109" t="s">
        <v>152</v>
      </c>
      <c r="AU111" s="109" t="s">
        <v>85</v>
      </c>
      <c r="AY111" s="109" t="s">
        <v>150</v>
      </c>
      <c r="BE111" s="311">
        <f t="shared" si="4"/>
        <v>0</v>
      </c>
      <c r="BF111" s="311">
        <f t="shared" si="5"/>
        <v>0</v>
      </c>
      <c r="BG111" s="311">
        <f t="shared" si="6"/>
        <v>0</v>
      </c>
      <c r="BH111" s="311">
        <f t="shared" si="7"/>
        <v>0</v>
      </c>
      <c r="BI111" s="311">
        <f t="shared" si="8"/>
        <v>0</v>
      </c>
      <c r="BJ111" s="109" t="s">
        <v>25</v>
      </c>
      <c r="BK111" s="311">
        <f t="shared" si="9"/>
        <v>0</v>
      </c>
      <c r="BL111" s="109" t="s">
        <v>299</v>
      </c>
      <c r="BM111" s="109" t="s">
        <v>330</v>
      </c>
    </row>
    <row r="112" spans="2:65" s="137" customFormat="1" ht="22.5" customHeight="1">
      <c r="B112" s="130"/>
      <c r="C112" s="339" t="s">
        <v>29</v>
      </c>
      <c r="D112" s="339" t="s">
        <v>337</v>
      </c>
      <c r="E112" s="340" t="s">
        <v>1548</v>
      </c>
      <c r="F112" s="341" t="s">
        <v>1549</v>
      </c>
      <c r="G112" s="342" t="s">
        <v>169</v>
      </c>
      <c r="H112" s="343">
        <v>5</v>
      </c>
      <c r="I112" s="12"/>
      <c r="J112" s="344">
        <f t="shared" si="0"/>
        <v>0</v>
      </c>
      <c r="K112" s="341" t="s">
        <v>5</v>
      </c>
      <c r="L112" s="345"/>
      <c r="M112" s="346" t="s">
        <v>5</v>
      </c>
      <c r="N112" s="347" t="s">
        <v>48</v>
      </c>
      <c r="O112" s="131"/>
      <c r="P112" s="309">
        <f t="shared" si="1"/>
        <v>0</v>
      </c>
      <c r="Q112" s="309">
        <v>0</v>
      </c>
      <c r="R112" s="309">
        <f t="shared" si="2"/>
        <v>0</v>
      </c>
      <c r="S112" s="309">
        <v>0</v>
      </c>
      <c r="T112" s="310">
        <f t="shared" si="3"/>
        <v>0</v>
      </c>
      <c r="AR112" s="109" t="s">
        <v>391</v>
      </c>
      <c r="AT112" s="109" t="s">
        <v>337</v>
      </c>
      <c r="AU112" s="109" t="s">
        <v>85</v>
      </c>
      <c r="AY112" s="109" t="s">
        <v>150</v>
      </c>
      <c r="BE112" s="311">
        <f t="shared" si="4"/>
        <v>0</v>
      </c>
      <c r="BF112" s="311">
        <f t="shared" si="5"/>
        <v>0</v>
      </c>
      <c r="BG112" s="311">
        <f t="shared" si="6"/>
        <v>0</v>
      </c>
      <c r="BH112" s="311">
        <f t="shared" si="7"/>
        <v>0</v>
      </c>
      <c r="BI112" s="311">
        <f t="shared" si="8"/>
        <v>0</v>
      </c>
      <c r="BJ112" s="109" t="s">
        <v>25</v>
      </c>
      <c r="BK112" s="311">
        <f t="shared" si="9"/>
        <v>0</v>
      </c>
      <c r="BL112" s="109" t="s">
        <v>299</v>
      </c>
      <c r="BM112" s="109" t="s">
        <v>345</v>
      </c>
    </row>
    <row r="113" spans="2:65" s="137" customFormat="1" ht="22.5" customHeight="1">
      <c r="B113" s="130"/>
      <c r="C113" s="302" t="s">
        <v>276</v>
      </c>
      <c r="D113" s="302" t="s">
        <v>152</v>
      </c>
      <c r="E113" s="303" t="s">
        <v>1550</v>
      </c>
      <c r="F113" s="93" t="s">
        <v>1551</v>
      </c>
      <c r="G113" s="304" t="s">
        <v>169</v>
      </c>
      <c r="H113" s="305">
        <v>35</v>
      </c>
      <c r="I113" s="8"/>
      <c r="J113" s="306">
        <f t="shared" si="0"/>
        <v>0</v>
      </c>
      <c r="K113" s="93" t="s">
        <v>5</v>
      </c>
      <c r="L113" s="130"/>
      <c r="M113" s="307" t="s">
        <v>5</v>
      </c>
      <c r="N113" s="308" t="s">
        <v>48</v>
      </c>
      <c r="O113" s="131"/>
      <c r="P113" s="309">
        <f t="shared" si="1"/>
        <v>0</v>
      </c>
      <c r="Q113" s="309">
        <v>0</v>
      </c>
      <c r="R113" s="309">
        <f t="shared" si="2"/>
        <v>0</v>
      </c>
      <c r="S113" s="309">
        <v>0</v>
      </c>
      <c r="T113" s="310">
        <f t="shared" si="3"/>
        <v>0</v>
      </c>
      <c r="AR113" s="109" t="s">
        <v>299</v>
      </c>
      <c r="AT113" s="109" t="s">
        <v>152</v>
      </c>
      <c r="AU113" s="109" t="s">
        <v>85</v>
      </c>
      <c r="AY113" s="109" t="s">
        <v>150</v>
      </c>
      <c r="BE113" s="311">
        <f t="shared" si="4"/>
        <v>0</v>
      </c>
      <c r="BF113" s="311">
        <f t="shared" si="5"/>
        <v>0</v>
      </c>
      <c r="BG113" s="311">
        <f t="shared" si="6"/>
        <v>0</v>
      </c>
      <c r="BH113" s="311">
        <f t="shared" si="7"/>
        <v>0</v>
      </c>
      <c r="BI113" s="311">
        <f t="shared" si="8"/>
        <v>0</v>
      </c>
      <c r="BJ113" s="109" t="s">
        <v>25</v>
      </c>
      <c r="BK113" s="311">
        <f t="shared" si="9"/>
        <v>0</v>
      </c>
      <c r="BL113" s="109" t="s">
        <v>299</v>
      </c>
      <c r="BM113" s="109" t="s">
        <v>360</v>
      </c>
    </row>
    <row r="114" spans="2:65" s="137" customFormat="1" ht="22.5" customHeight="1">
      <c r="B114" s="130"/>
      <c r="C114" s="339" t="s">
        <v>280</v>
      </c>
      <c r="D114" s="339" t="s">
        <v>337</v>
      </c>
      <c r="E114" s="340" t="s">
        <v>1552</v>
      </c>
      <c r="F114" s="341" t="s">
        <v>1553</v>
      </c>
      <c r="G114" s="342" t="s">
        <v>169</v>
      </c>
      <c r="H114" s="343">
        <v>15</v>
      </c>
      <c r="I114" s="12"/>
      <c r="J114" s="344">
        <f t="shared" si="0"/>
        <v>0</v>
      </c>
      <c r="K114" s="341" t="s">
        <v>5</v>
      </c>
      <c r="L114" s="345"/>
      <c r="M114" s="346" t="s">
        <v>5</v>
      </c>
      <c r="N114" s="347" t="s">
        <v>48</v>
      </c>
      <c r="O114" s="131"/>
      <c r="P114" s="309">
        <f t="shared" si="1"/>
        <v>0</v>
      </c>
      <c r="Q114" s="309">
        <v>0</v>
      </c>
      <c r="R114" s="309">
        <f t="shared" si="2"/>
        <v>0</v>
      </c>
      <c r="S114" s="309">
        <v>0</v>
      </c>
      <c r="T114" s="310">
        <f t="shared" si="3"/>
        <v>0</v>
      </c>
      <c r="AR114" s="109" t="s">
        <v>391</v>
      </c>
      <c r="AT114" s="109" t="s">
        <v>337</v>
      </c>
      <c r="AU114" s="109" t="s">
        <v>85</v>
      </c>
      <c r="AY114" s="109" t="s">
        <v>150</v>
      </c>
      <c r="BE114" s="311">
        <f t="shared" si="4"/>
        <v>0</v>
      </c>
      <c r="BF114" s="311">
        <f t="shared" si="5"/>
        <v>0</v>
      </c>
      <c r="BG114" s="311">
        <f t="shared" si="6"/>
        <v>0</v>
      </c>
      <c r="BH114" s="311">
        <f t="shared" si="7"/>
        <v>0</v>
      </c>
      <c r="BI114" s="311">
        <f t="shared" si="8"/>
        <v>0</v>
      </c>
      <c r="BJ114" s="109" t="s">
        <v>25</v>
      </c>
      <c r="BK114" s="311">
        <f t="shared" si="9"/>
        <v>0</v>
      </c>
      <c r="BL114" s="109" t="s">
        <v>299</v>
      </c>
      <c r="BM114" s="109" t="s">
        <v>372</v>
      </c>
    </row>
    <row r="115" spans="2:65" s="137" customFormat="1" ht="22.5" customHeight="1">
      <c r="B115" s="130"/>
      <c r="C115" s="339" t="s">
        <v>410</v>
      </c>
      <c r="D115" s="339" t="s">
        <v>337</v>
      </c>
      <c r="E115" s="340" t="s">
        <v>1554</v>
      </c>
      <c r="F115" s="341" t="s">
        <v>1555</v>
      </c>
      <c r="G115" s="342" t="s">
        <v>169</v>
      </c>
      <c r="H115" s="343">
        <v>20</v>
      </c>
      <c r="I115" s="12"/>
      <c r="J115" s="344">
        <f t="shared" si="0"/>
        <v>0</v>
      </c>
      <c r="K115" s="341" t="s">
        <v>5</v>
      </c>
      <c r="L115" s="345"/>
      <c r="M115" s="346" t="s">
        <v>5</v>
      </c>
      <c r="N115" s="347" t="s">
        <v>48</v>
      </c>
      <c r="O115" s="131"/>
      <c r="P115" s="309">
        <f t="shared" si="1"/>
        <v>0</v>
      </c>
      <c r="Q115" s="309">
        <v>0</v>
      </c>
      <c r="R115" s="309">
        <f t="shared" si="2"/>
        <v>0</v>
      </c>
      <c r="S115" s="309">
        <v>0</v>
      </c>
      <c r="T115" s="310">
        <f t="shared" si="3"/>
        <v>0</v>
      </c>
      <c r="AR115" s="109" t="s">
        <v>391</v>
      </c>
      <c r="AT115" s="109" t="s">
        <v>337</v>
      </c>
      <c r="AU115" s="109" t="s">
        <v>85</v>
      </c>
      <c r="AY115" s="109" t="s">
        <v>150</v>
      </c>
      <c r="BE115" s="311">
        <f t="shared" si="4"/>
        <v>0</v>
      </c>
      <c r="BF115" s="311">
        <f t="shared" si="5"/>
        <v>0</v>
      </c>
      <c r="BG115" s="311">
        <f t="shared" si="6"/>
        <v>0</v>
      </c>
      <c r="BH115" s="311">
        <f t="shared" si="7"/>
        <v>0</v>
      </c>
      <c r="BI115" s="311">
        <f t="shared" si="8"/>
        <v>0</v>
      </c>
      <c r="BJ115" s="109" t="s">
        <v>25</v>
      </c>
      <c r="BK115" s="311">
        <f t="shared" si="9"/>
        <v>0</v>
      </c>
      <c r="BL115" s="109" t="s">
        <v>299</v>
      </c>
      <c r="BM115" s="109" t="s">
        <v>382</v>
      </c>
    </row>
    <row r="116" spans="2:65" s="137" customFormat="1" ht="22.5" customHeight="1">
      <c r="B116" s="130"/>
      <c r="C116" s="302" t="s">
        <v>488</v>
      </c>
      <c r="D116" s="302" t="s">
        <v>152</v>
      </c>
      <c r="E116" s="303" t="s">
        <v>1556</v>
      </c>
      <c r="F116" s="93" t="s">
        <v>1557</v>
      </c>
      <c r="G116" s="304" t="s">
        <v>169</v>
      </c>
      <c r="H116" s="305">
        <v>6</v>
      </c>
      <c r="I116" s="8"/>
      <c r="J116" s="306">
        <f t="shared" si="0"/>
        <v>0</v>
      </c>
      <c r="K116" s="93" t="s">
        <v>5</v>
      </c>
      <c r="L116" s="130"/>
      <c r="M116" s="307" t="s">
        <v>5</v>
      </c>
      <c r="N116" s="308" t="s">
        <v>48</v>
      </c>
      <c r="O116" s="131"/>
      <c r="P116" s="309">
        <f t="shared" si="1"/>
        <v>0</v>
      </c>
      <c r="Q116" s="309">
        <v>0</v>
      </c>
      <c r="R116" s="309">
        <f t="shared" si="2"/>
        <v>0</v>
      </c>
      <c r="S116" s="309">
        <v>0</v>
      </c>
      <c r="T116" s="310">
        <f t="shared" si="3"/>
        <v>0</v>
      </c>
      <c r="AR116" s="109" t="s">
        <v>299</v>
      </c>
      <c r="AT116" s="109" t="s">
        <v>152</v>
      </c>
      <c r="AU116" s="109" t="s">
        <v>85</v>
      </c>
      <c r="AY116" s="109" t="s">
        <v>150</v>
      </c>
      <c r="BE116" s="311">
        <f t="shared" si="4"/>
        <v>0</v>
      </c>
      <c r="BF116" s="311">
        <f t="shared" si="5"/>
        <v>0</v>
      </c>
      <c r="BG116" s="311">
        <f t="shared" si="6"/>
        <v>0</v>
      </c>
      <c r="BH116" s="311">
        <f t="shared" si="7"/>
        <v>0</v>
      </c>
      <c r="BI116" s="311">
        <f t="shared" si="8"/>
        <v>0</v>
      </c>
      <c r="BJ116" s="109" t="s">
        <v>25</v>
      </c>
      <c r="BK116" s="311">
        <f t="shared" si="9"/>
        <v>0</v>
      </c>
      <c r="BL116" s="109" t="s">
        <v>299</v>
      </c>
      <c r="BM116" s="109" t="s">
        <v>391</v>
      </c>
    </row>
    <row r="117" spans="2:65" s="137" customFormat="1" ht="22.5" customHeight="1">
      <c r="B117" s="130"/>
      <c r="C117" s="339" t="s">
        <v>493</v>
      </c>
      <c r="D117" s="339" t="s">
        <v>337</v>
      </c>
      <c r="E117" s="340" t="s">
        <v>1558</v>
      </c>
      <c r="F117" s="341" t="s">
        <v>1559</v>
      </c>
      <c r="G117" s="342" t="s">
        <v>169</v>
      </c>
      <c r="H117" s="343">
        <v>6</v>
      </c>
      <c r="I117" s="12"/>
      <c r="J117" s="344">
        <f t="shared" si="0"/>
        <v>0</v>
      </c>
      <c r="K117" s="341" t="s">
        <v>5</v>
      </c>
      <c r="L117" s="345"/>
      <c r="M117" s="346" t="s">
        <v>5</v>
      </c>
      <c r="N117" s="347" t="s">
        <v>48</v>
      </c>
      <c r="O117" s="131"/>
      <c r="P117" s="309">
        <f t="shared" si="1"/>
        <v>0</v>
      </c>
      <c r="Q117" s="309">
        <v>0</v>
      </c>
      <c r="R117" s="309">
        <f t="shared" si="2"/>
        <v>0</v>
      </c>
      <c r="S117" s="309">
        <v>0</v>
      </c>
      <c r="T117" s="310">
        <f t="shared" si="3"/>
        <v>0</v>
      </c>
      <c r="AR117" s="109" t="s">
        <v>391</v>
      </c>
      <c r="AT117" s="109" t="s">
        <v>337</v>
      </c>
      <c r="AU117" s="109" t="s">
        <v>85</v>
      </c>
      <c r="AY117" s="109" t="s">
        <v>150</v>
      </c>
      <c r="BE117" s="311">
        <f t="shared" si="4"/>
        <v>0</v>
      </c>
      <c r="BF117" s="311">
        <f t="shared" si="5"/>
        <v>0</v>
      </c>
      <c r="BG117" s="311">
        <f t="shared" si="6"/>
        <v>0</v>
      </c>
      <c r="BH117" s="311">
        <f t="shared" si="7"/>
        <v>0</v>
      </c>
      <c r="BI117" s="311">
        <f t="shared" si="8"/>
        <v>0</v>
      </c>
      <c r="BJ117" s="109" t="s">
        <v>25</v>
      </c>
      <c r="BK117" s="311">
        <f t="shared" si="9"/>
        <v>0</v>
      </c>
      <c r="BL117" s="109" t="s">
        <v>299</v>
      </c>
      <c r="BM117" s="109" t="s">
        <v>405</v>
      </c>
    </row>
    <row r="118" spans="2:65" s="289" customFormat="1" ht="29.85" customHeight="1">
      <c r="B118" s="288"/>
      <c r="D118" s="299" t="s">
        <v>76</v>
      </c>
      <c r="E118" s="300" t="s">
        <v>1560</v>
      </c>
      <c r="F118" s="300" t="s">
        <v>1561</v>
      </c>
      <c r="I118" s="7"/>
      <c r="J118" s="301">
        <f>BK118</f>
        <v>0</v>
      </c>
      <c r="L118" s="288"/>
      <c r="M118" s="293"/>
      <c r="N118" s="294"/>
      <c r="O118" s="294"/>
      <c r="P118" s="295">
        <f>SUM(P119:P120)</f>
        <v>0</v>
      </c>
      <c r="Q118" s="294"/>
      <c r="R118" s="295">
        <f>SUM(R119:R120)</f>
        <v>0</v>
      </c>
      <c r="S118" s="294"/>
      <c r="T118" s="296">
        <f>SUM(T119:T120)</f>
        <v>0</v>
      </c>
      <c r="AR118" s="290" t="s">
        <v>85</v>
      </c>
      <c r="AT118" s="297" t="s">
        <v>76</v>
      </c>
      <c r="AU118" s="297" t="s">
        <v>25</v>
      </c>
      <c r="AY118" s="290" t="s">
        <v>150</v>
      </c>
      <c r="BK118" s="298">
        <f>SUM(BK119:BK120)</f>
        <v>0</v>
      </c>
    </row>
    <row r="119" spans="2:65" s="137" customFormat="1" ht="22.5" customHeight="1">
      <c r="B119" s="130"/>
      <c r="C119" s="302" t="s">
        <v>522</v>
      </c>
      <c r="D119" s="302" t="s">
        <v>152</v>
      </c>
      <c r="E119" s="303" t="s">
        <v>1562</v>
      </c>
      <c r="F119" s="93" t="s">
        <v>1563</v>
      </c>
      <c r="G119" s="304" t="s">
        <v>401</v>
      </c>
      <c r="H119" s="305">
        <v>8</v>
      </c>
      <c r="I119" s="8"/>
      <c r="J119" s="306">
        <f>ROUND(I119*H119,2)</f>
        <v>0</v>
      </c>
      <c r="K119" s="93" t="s">
        <v>5</v>
      </c>
      <c r="L119" s="130"/>
      <c r="M119" s="307" t="s">
        <v>5</v>
      </c>
      <c r="N119" s="308" t="s">
        <v>48</v>
      </c>
      <c r="O119" s="131"/>
      <c r="P119" s="309">
        <f>O119*H119</f>
        <v>0</v>
      </c>
      <c r="Q119" s="309">
        <v>0</v>
      </c>
      <c r="R119" s="309">
        <f>Q119*H119</f>
        <v>0</v>
      </c>
      <c r="S119" s="309">
        <v>0</v>
      </c>
      <c r="T119" s="310">
        <f>S119*H119</f>
        <v>0</v>
      </c>
      <c r="AR119" s="109" t="s">
        <v>299</v>
      </c>
      <c r="AT119" s="109" t="s">
        <v>152</v>
      </c>
      <c r="AU119" s="109" t="s">
        <v>85</v>
      </c>
      <c r="AY119" s="109" t="s">
        <v>150</v>
      </c>
      <c r="BE119" s="311">
        <f>IF(N119="základní",J119,0)</f>
        <v>0</v>
      </c>
      <c r="BF119" s="311">
        <f>IF(N119="snížená",J119,0)</f>
        <v>0</v>
      </c>
      <c r="BG119" s="311">
        <f>IF(N119="zákl. přenesená",J119,0)</f>
        <v>0</v>
      </c>
      <c r="BH119" s="311">
        <f>IF(N119="sníž. přenesená",J119,0)</f>
        <v>0</v>
      </c>
      <c r="BI119" s="311">
        <f>IF(N119="nulová",J119,0)</f>
        <v>0</v>
      </c>
      <c r="BJ119" s="109" t="s">
        <v>25</v>
      </c>
      <c r="BK119" s="311">
        <f>ROUND(I119*H119,2)</f>
        <v>0</v>
      </c>
      <c r="BL119" s="109" t="s">
        <v>299</v>
      </c>
      <c r="BM119" s="109" t="s">
        <v>415</v>
      </c>
    </row>
    <row r="120" spans="2:65" s="137" customFormat="1" ht="22.5" customHeight="1">
      <c r="B120" s="130"/>
      <c r="C120" s="339" t="s">
        <v>526</v>
      </c>
      <c r="D120" s="339" t="s">
        <v>337</v>
      </c>
      <c r="E120" s="340" t="s">
        <v>1564</v>
      </c>
      <c r="F120" s="341" t="s">
        <v>1565</v>
      </c>
      <c r="G120" s="342" t="s">
        <v>401</v>
      </c>
      <c r="H120" s="343">
        <v>8</v>
      </c>
      <c r="I120" s="12"/>
      <c r="J120" s="344">
        <f>ROUND(I120*H120,2)</f>
        <v>0</v>
      </c>
      <c r="K120" s="341" t="s">
        <v>5</v>
      </c>
      <c r="L120" s="345"/>
      <c r="M120" s="346" t="s">
        <v>5</v>
      </c>
      <c r="N120" s="347" t="s">
        <v>48</v>
      </c>
      <c r="O120" s="131"/>
      <c r="P120" s="309">
        <f>O120*H120</f>
        <v>0</v>
      </c>
      <c r="Q120" s="309">
        <v>0</v>
      </c>
      <c r="R120" s="309">
        <f>Q120*H120</f>
        <v>0</v>
      </c>
      <c r="S120" s="309">
        <v>0</v>
      </c>
      <c r="T120" s="310">
        <f>S120*H120</f>
        <v>0</v>
      </c>
      <c r="AR120" s="109" t="s">
        <v>391</v>
      </c>
      <c r="AT120" s="109" t="s">
        <v>337</v>
      </c>
      <c r="AU120" s="109" t="s">
        <v>85</v>
      </c>
      <c r="AY120" s="109" t="s">
        <v>150</v>
      </c>
      <c r="BE120" s="311">
        <f>IF(N120="základní",J120,0)</f>
        <v>0</v>
      </c>
      <c r="BF120" s="311">
        <f>IF(N120="snížená",J120,0)</f>
        <v>0</v>
      </c>
      <c r="BG120" s="311">
        <f>IF(N120="zákl. přenesená",J120,0)</f>
        <v>0</v>
      </c>
      <c r="BH120" s="311">
        <f>IF(N120="sníž. přenesená",J120,0)</f>
        <v>0</v>
      </c>
      <c r="BI120" s="311">
        <f>IF(N120="nulová",J120,0)</f>
        <v>0</v>
      </c>
      <c r="BJ120" s="109" t="s">
        <v>25</v>
      </c>
      <c r="BK120" s="311">
        <f>ROUND(I120*H120,2)</f>
        <v>0</v>
      </c>
      <c r="BL120" s="109" t="s">
        <v>299</v>
      </c>
      <c r="BM120" s="109" t="s">
        <v>425</v>
      </c>
    </row>
    <row r="121" spans="2:65" s="289" customFormat="1" ht="29.85" customHeight="1">
      <c r="B121" s="288"/>
      <c r="D121" s="299" t="s">
        <v>76</v>
      </c>
      <c r="E121" s="300" t="s">
        <v>1566</v>
      </c>
      <c r="F121" s="300" t="s">
        <v>1567</v>
      </c>
      <c r="I121" s="7"/>
      <c r="J121" s="301">
        <f>BK121</f>
        <v>0</v>
      </c>
      <c r="L121" s="288"/>
      <c r="M121" s="293"/>
      <c r="N121" s="294"/>
      <c r="O121" s="294"/>
      <c r="P121" s="295">
        <f>SUM(P122:P127)</f>
        <v>0</v>
      </c>
      <c r="Q121" s="294"/>
      <c r="R121" s="295">
        <f>SUM(R122:R127)</f>
        <v>0</v>
      </c>
      <c r="S121" s="294"/>
      <c r="T121" s="296">
        <f>SUM(T122:T127)</f>
        <v>0</v>
      </c>
      <c r="AR121" s="290" t="s">
        <v>85</v>
      </c>
      <c r="AT121" s="297" t="s">
        <v>76</v>
      </c>
      <c r="AU121" s="297" t="s">
        <v>25</v>
      </c>
      <c r="AY121" s="290" t="s">
        <v>150</v>
      </c>
      <c r="BK121" s="298">
        <f>SUM(BK122:BK127)</f>
        <v>0</v>
      </c>
    </row>
    <row r="122" spans="2:65" s="137" customFormat="1" ht="22.5" customHeight="1">
      <c r="B122" s="130"/>
      <c r="C122" s="302" t="s">
        <v>433</v>
      </c>
      <c r="D122" s="302" t="s">
        <v>152</v>
      </c>
      <c r="E122" s="303" t="s">
        <v>1568</v>
      </c>
      <c r="F122" s="93" t="s">
        <v>1569</v>
      </c>
      <c r="G122" s="304" t="s">
        <v>401</v>
      </c>
      <c r="H122" s="305">
        <v>2</v>
      </c>
      <c r="I122" s="8"/>
      <c r="J122" s="306">
        <f t="shared" ref="J122:J127" si="10">ROUND(I122*H122,2)</f>
        <v>0</v>
      </c>
      <c r="K122" s="93" t="s">
        <v>5</v>
      </c>
      <c r="L122" s="130"/>
      <c r="M122" s="307" t="s">
        <v>5</v>
      </c>
      <c r="N122" s="308" t="s">
        <v>48</v>
      </c>
      <c r="O122" s="131"/>
      <c r="P122" s="309">
        <f t="shared" ref="P122:P127" si="11">O122*H122</f>
        <v>0</v>
      </c>
      <c r="Q122" s="309">
        <v>0</v>
      </c>
      <c r="R122" s="309">
        <f t="shared" ref="R122:R127" si="12">Q122*H122</f>
        <v>0</v>
      </c>
      <c r="S122" s="309">
        <v>0</v>
      </c>
      <c r="T122" s="310">
        <f t="shared" ref="T122:T127" si="13">S122*H122</f>
        <v>0</v>
      </c>
      <c r="AR122" s="109" t="s">
        <v>299</v>
      </c>
      <c r="AT122" s="109" t="s">
        <v>152</v>
      </c>
      <c r="AU122" s="109" t="s">
        <v>85</v>
      </c>
      <c r="AY122" s="109" t="s">
        <v>150</v>
      </c>
      <c r="BE122" s="311">
        <f t="shared" ref="BE122:BE127" si="14">IF(N122="základní",J122,0)</f>
        <v>0</v>
      </c>
      <c r="BF122" s="311">
        <f t="shared" ref="BF122:BF127" si="15">IF(N122="snížená",J122,0)</f>
        <v>0</v>
      </c>
      <c r="BG122" s="311">
        <f t="shared" ref="BG122:BG127" si="16">IF(N122="zákl. přenesená",J122,0)</f>
        <v>0</v>
      </c>
      <c r="BH122" s="311">
        <f t="shared" ref="BH122:BH127" si="17">IF(N122="sníž. přenesená",J122,0)</f>
        <v>0</v>
      </c>
      <c r="BI122" s="311">
        <f t="shared" ref="BI122:BI127" si="18">IF(N122="nulová",J122,0)</f>
        <v>0</v>
      </c>
      <c r="BJ122" s="109" t="s">
        <v>25</v>
      </c>
      <c r="BK122" s="311">
        <f t="shared" ref="BK122:BK127" si="19">ROUND(I122*H122,2)</f>
        <v>0</v>
      </c>
      <c r="BL122" s="109" t="s">
        <v>299</v>
      </c>
      <c r="BM122" s="109" t="s">
        <v>433</v>
      </c>
    </row>
    <row r="123" spans="2:65" s="137" customFormat="1" ht="22.5" customHeight="1">
      <c r="B123" s="130"/>
      <c r="C123" s="339" t="s">
        <v>441</v>
      </c>
      <c r="D123" s="339" t="s">
        <v>337</v>
      </c>
      <c r="E123" s="340" t="s">
        <v>1570</v>
      </c>
      <c r="F123" s="341" t="s">
        <v>1571</v>
      </c>
      <c r="G123" s="342" t="s">
        <v>401</v>
      </c>
      <c r="H123" s="343">
        <v>2</v>
      </c>
      <c r="I123" s="12"/>
      <c r="J123" s="344">
        <f t="shared" si="10"/>
        <v>0</v>
      </c>
      <c r="K123" s="341" t="s">
        <v>5</v>
      </c>
      <c r="L123" s="345"/>
      <c r="M123" s="346" t="s">
        <v>5</v>
      </c>
      <c r="N123" s="347" t="s">
        <v>48</v>
      </c>
      <c r="O123" s="131"/>
      <c r="P123" s="309">
        <f t="shared" si="11"/>
        <v>0</v>
      </c>
      <c r="Q123" s="309">
        <v>0</v>
      </c>
      <c r="R123" s="309">
        <f t="shared" si="12"/>
        <v>0</v>
      </c>
      <c r="S123" s="309">
        <v>0</v>
      </c>
      <c r="T123" s="310">
        <f t="shared" si="13"/>
        <v>0</v>
      </c>
      <c r="AR123" s="109" t="s">
        <v>391</v>
      </c>
      <c r="AT123" s="109" t="s">
        <v>337</v>
      </c>
      <c r="AU123" s="109" t="s">
        <v>85</v>
      </c>
      <c r="AY123" s="109" t="s">
        <v>150</v>
      </c>
      <c r="BE123" s="311">
        <f t="shared" si="14"/>
        <v>0</v>
      </c>
      <c r="BF123" s="311">
        <f t="shared" si="15"/>
        <v>0</v>
      </c>
      <c r="BG123" s="311">
        <f t="shared" si="16"/>
        <v>0</v>
      </c>
      <c r="BH123" s="311">
        <f t="shared" si="17"/>
        <v>0</v>
      </c>
      <c r="BI123" s="311">
        <f t="shared" si="18"/>
        <v>0</v>
      </c>
      <c r="BJ123" s="109" t="s">
        <v>25</v>
      </c>
      <c r="BK123" s="311">
        <f t="shared" si="19"/>
        <v>0</v>
      </c>
      <c r="BL123" s="109" t="s">
        <v>299</v>
      </c>
      <c r="BM123" s="109" t="s">
        <v>441</v>
      </c>
    </row>
    <row r="124" spans="2:65" s="137" customFormat="1" ht="22.5" customHeight="1">
      <c r="B124" s="130"/>
      <c r="C124" s="302" t="s">
        <v>450</v>
      </c>
      <c r="D124" s="302" t="s">
        <v>152</v>
      </c>
      <c r="E124" s="303" t="s">
        <v>1572</v>
      </c>
      <c r="F124" s="93" t="s">
        <v>1573</v>
      </c>
      <c r="G124" s="304" t="s">
        <v>401</v>
      </c>
      <c r="H124" s="305">
        <v>1</v>
      </c>
      <c r="I124" s="8"/>
      <c r="J124" s="306">
        <f t="shared" si="10"/>
        <v>0</v>
      </c>
      <c r="K124" s="93" t="s">
        <v>5</v>
      </c>
      <c r="L124" s="130"/>
      <c r="M124" s="307" t="s">
        <v>5</v>
      </c>
      <c r="N124" s="308" t="s">
        <v>48</v>
      </c>
      <c r="O124" s="131"/>
      <c r="P124" s="309">
        <f t="shared" si="11"/>
        <v>0</v>
      </c>
      <c r="Q124" s="309">
        <v>0</v>
      </c>
      <c r="R124" s="309">
        <f t="shared" si="12"/>
        <v>0</v>
      </c>
      <c r="S124" s="309">
        <v>0</v>
      </c>
      <c r="T124" s="310">
        <f t="shared" si="13"/>
        <v>0</v>
      </c>
      <c r="AR124" s="109" t="s">
        <v>299</v>
      </c>
      <c r="AT124" s="109" t="s">
        <v>152</v>
      </c>
      <c r="AU124" s="109" t="s">
        <v>85</v>
      </c>
      <c r="AY124" s="109" t="s">
        <v>150</v>
      </c>
      <c r="BE124" s="311">
        <f t="shared" si="14"/>
        <v>0</v>
      </c>
      <c r="BF124" s="311">
        <f t="shared" si="15"/>
        <v>0</v>
      </c>
      <c r="BG124" s="311">
        <f t="shared" si="16"/>
        <v>0</v>
      </c>
      <c r="BH124" s="311">
        <f t="shared" si="17"/>
        <v>0</v>
      </c>
      <c r="BI124" s="311">
        <f t="shared" si="18"/>
        <v>0</v>
      </c>
      <c r="BJ124" s="109" t="s">
        <v>25</v>
      </c>
      <c r="BK124" s="311">
        <f t="shared" si="19"/>
        <v>0</v>
      </c>
      <c r="BL124" s="109" t="s">
        <v>299</v>
      </c>
      <c r="BM124" s="109" t="s">
        <v>450</v>
      </c>
    </row>
    <row r="125" spans="2:65" s="137" customFormat="1" ht="22.5" customHeight="1">
      <c r="B125" s="130"/>
      <c r="C125" s="339" t="s">
        <v>454</v>
      </c>
      <c r="D125" s="339" t="s">
        <v>337</v>
      </c>
      <c r="E125" s="340" t="s">
        <v>1574</v>
      </c>
      <c r="F125" s="341" t="s">
        <v>1575</v>
      </c>
      <c r="G125" s="342" t="s">
        <v>401</v>
      </c>
      <c r="H125" s="343">
        <v>1</v>
      </c>
      <c r="I125" s="12"/>
      <c r="J125" s="344">
        <f t="shared" si="10"/>
        <v>0</v>
      </c>
      <c r="K125" s="341" t="s">
        <v>5</v>
      </c>
      <c r="L125" s="345"/>
      <c r="M125" s="346" t="s">
        <v>5</v>
      </c>
      <c r="N125" s="347" t="s">
        <v>48</v>
      </c>
      <c r="O125" s="131"/>
      <c r="P125" s="309">
        <f t="shared" si="11"/>
        <v>0</v>
      </c>
      <c r="Q125" s="309">
        <v>0</v>
      </c>
      <c r="R125" s="309">
        <f t="shared" si="12"/>
        <v>0</v>
      </c>
      <c r="S125" s="309">
        <v>0</v>
      </c>
      <c r="T125" s="310">
        <f t="shared" si="13"/>
        <v>0</v>
      </c>
      <c r="AR125" s="109" t="s">
        <v>391</v>
      </c>
      <c r="AT125" s="109" t="s">
        <v>337</v>
      </c>
      <c r="AU125" s="109" t="s">
        <v>85</v>
      </c>
      <c r="AY125" s="109" t="s">
        <v>150</v>
      </c>
      <c r="BE125" s="311">
        <f t="shared" si="14"/>
        <v>0</v>
      </c>
      <c r="BF125" s="311">
        <f t="shared" si="15"/>
        <v>0</v>
      </c>
      <c r="BG125" s="311">
        <f t="shared" si="16"/>
        <v>0</v>
      </c>
      <c r="BH125" s="311">
        <f t="shared" si="17"/>
        <v>0</v>
      </c>
      <c r="BI125" s="311">
        <f t="shared" si="18"/>
        <v>0</v>
      </c>
      <c r="BJ125" s="109" t="s">
        <v>25</v>
      </c>
      <c r="BK125" s="311">
        <f t="shared" si="19"/>
        <v>0</v>
      </c>
      <c r="BL125" s="109" t="s">
        <v>299</v>
      </c>
      <c r="BM125" s="109" t="s">
        <v>456</v>
      </c>
    </row>
    <row r="126" spans="2:65" s="137" customFormat="1" ht="31.5" customHeight="1">
      <c r="B126" s="130"/>
      <c r="C126" s="302" t="s">
        <v>425</v>
      </c>
      <c r="D126" s="302" t="s">
        <v>152</v>
      </c>
      <c r="E126" s="303" t="s">
        <v>1576</v>
      </c>
      <c r="F126" s="93" t="s">
        <v>1577</v>
      </c>
      <c r="G126" s="304" t="s">
        <v>401</v>
      </c>
      <c r="H126" s="305">
        <v>1</v>
      </c>
      <c r="I126" s="8"/>
      <c r="J126" s="306">
        <f t="shared" si="10"/>
        <v>0</v>
      </c>
      <c r="K126" s="93" t="s">
        <v>5</v>
      </c>
      <c r="L126" s="130"/>
      <c r="M126" s="307" t="s">
        <v>5</v>
      </c>
      <c r="N126" s="308" t="s">
        <v>48</v>
      </c>
      <c r="O126" s="131"/>
      <c r="P126" s="309">
        <f t="shared" si="11"/>
        <v>0</v>
      </c>
      <c r="Q126" s="309">
        <v>0</v>
      </c>
      <c r="R126" s="309">
        <f t="shared" si="12"/>
        <v>0</v>
      </c>
      <c r="S126" s="309">
        <v>0</v>
      </c>
      <c r="T126" s="310">
        <f t="shared" si="13"/>
        <v>0</v>
      </c>
      <c r="AR126" s="109" t="s">
        <v>299</v>
      </c>
      <c r="AT126" s="109" t="s">
        <v>152</v>
      </c>
      <c r="AU126" s="109" t="s">
        <v>85</v>
      </c>
      <c r="AY126" s="109" t="s">
        <v>150</v>
      </c>
      <c r="BE126" s="311">
        <f t="shared" si="14"/>
        <v>0</v>
      </c>
      <c r="BF126" s="311">
        <f t="shared" si="15"/>
        <v>0</v>
      </c>
      <c r="BG126" s="311">
        <f t="shared" si="16"/>
        <v>0</v>
      </c>
      <c r="BH126" s="311">
        <f t="shared" si="17"/>
        <v>0</v>
      </c>
      <c r="BI126" s="311">
        <f t="shared" si="18"/>
        <v>0</v>
      </c>
      <c r="BJ126" s="109" t="s">
        <v>25</v>
      </c>
      <c r="BK126" s="311">
        <f t="shared" si="19"/>
        <v>0</v>
      </c>
      <c r="BL126" s="109" t="s">
        <v>299</v>
      </c>
      <c r="BM126" s="109" t="s">
        <v>463</v>
      </c>
    </row>
    <row r="127" spans="2:65" s="137" customFormat="1" ht="22.5" customHeight="1">
      <c r="B127" s="130"/>
      <c r="C127" s="339" t="s">
        <v>429</v>
      </c>
      <c r="D127" s="339" t="s">
        <v>337</v>
      </c>
      <c r="E127" s="340" t="s">
        <v>1578</v>
      </c>
      <c r="F127" s="341" t="s">
        <v>1579</v>
      </c>
      <c r="G127" s="342" t="s">
        <v>401</v>
      </c>
      <c r="H127" s="343">
        <v>1</v>
      </c>
      <c r="I127" s="12"/>
      <c r="J127" s="344">
        <f t="shared" si="10"/>
        <v>0</v>
      </c>
      <c r="K127" s="341" t="s">
        <v>5</v>
      </c>
      <c r="L127" s="345"/>
      <c r="M127" s="346" t="s">
        <v>5</v>
      </c>
      <c r="N127" s="347" t="s">
        <v>48</v>
      </c>
      <c r="O127" s="131"/>
      <c r="P127" s="309">
        <f t="shared" si="11"/>
        <v>0</v>
      </c>
      <c r="Q127" s="309">
        <v>0</v>
      </c>
      <c r="R127" s="309">
        <f t="shared" si="12"/>
        <v>0</v>
      </c>
      <c r="S127" s="309">
        <v>0</v>
      </c>
      <c r="T127" s="310">
        <f t="shared" si="13"/>
        <v>0</v>
      </c>
      <c r="AR127" s="109" t="s">
        <v>391</v>
      </c>
      <c r="AT127" s="109" t="s">
        <v>337</v>
      </c>
      <c r="AU127" s="109" t="s">
        <v>85</v>
      </c>
      <c r="AY127" s="109" t="s">
        <v>150</v>
      </c>
      <c r="BE127" s="311">
        <f t="shared" si="14"/>
        <v>0</v>
      </c>
      <c r="BF127" s="311">
        <f t="shared" si="15"/>
        <v>0</v>
      </c>
      <c r="BG127" s="311">
        <f t="shared" si="16"/>
        <v>0</v>
      </c>
      <c r="BH127" s="311">
        <f t="shared" si="17"/>
        <v>0</v>
      </c>
      <c r="BI127" s="311">
        <f t="shared" si="18"/>
        <v>0</v>
      </c>
      <c r="BJ127" s="109" t="s">
        <v>25</v>
      </c>
      <c r="BK127" s="311">
        <f t="shared" si="19"/>
        <v>0</v>
      </c>
      <c r="BL127" s="109" t="s">
        <v>299</v>
      </c>
      <c r="BM127" s="109" t="s">
        <v>471</v>
      </c>
    </row>
    <row r="128" spans="2:65" s="289" customFormat="1" ht="29.85" customHeight="1">
      <c r="B128" s="288"/>
      <c r="D128" s="299" t="s">
        <v>76</v>
      </c>
      <c r="E128" s="300" t="s">
        <v>1580</v>
      </c>
      <c r="F128" s="300" t="s">
        <v>1581</v>
      </c>
      <c r="I128" s="7"/>
      <c r="J128" s="301">
        <f>BK128</f>
        <v>0</v>
      </c>
      <c r="L128" s="288"/>
      <c r="M128" s="293"/>
      <c r="N128" s="294"/>
      <c r="O128" s="294"/>
      <c r="P128" s="295">
        <f>SUM(P129:P130)</f>
        <v>0</v>
      </c>
      <c r="Q128" s="294"/>
      <c r="R128" s="295">
        <f>SUM(R129:R130)</f>
        <v>0</v>
      </c>
      <c r="S128" s="294"/>
      <c r="T128" s="296">
        <f>SUM(T129:T130)</f>
        <v>0</v>
      </c>
      <c r="AR128" s="290" t="s">
        <v>85</v>
      </c>
      <c r="AT128" s="297" t="s">
        <v>76</v>
      </c>
      <c r="AU128" s="297" t="s">
        <v>25</v>
      </c>
      <c r="AY128" s="290" t="s">
        <v>150</v>
      </c>
      <c r="BK128" s="298">
        <f>SUM(BK129:BK130)</f>
        <v>0</v>
      </c>
    </row>
    <row r="129" spans="2:65" s="137" customFormat="1" ht="22.5" customHeight="1">
      <c r="B129" s="130"/>
      <c r="C129" s="302" t="s">
        <v>315</v>
      </c>
      <c r="D129" s="302" t="s">
        <v>152</v>
      </c>
      <c r="E129" s="303" t="s">
        <v>1582</v>
      </c>
      <c r="F129" s="93" t="s">
        <v>1583</v>
      </c>
      <c r="G129" s="304" t="s">
        <v>401</v>
      </c>
      <c r="H129" s="305">
        <v>1</v>
      </c>
      <c r="I129" s="8"/>
      <c r="J129" s="306">
        <f>ROUND(I129*H129,2)</f>
        <v>0</v>
      </c>
      <c r="K129" s="93" t="s">
        <v>5</v>
      </c>
      <c r="L129" s="130"/>
      <c r="M129" s="307" t="s">
        <v>5</v>
      </c>
      <c r="N129" s="308" t="s">
        <v>48</v>
      </c>
      <c r="O129" s="131"/>
      <c r="P129" s="309">
        <f>O129*H129</f>
        <v>0</v>
      </c>
      <c r="Q129" s="309">
        <v>0</v>
      </c>
      <c r="R129" s="309">
        <f>Q129*H129</f>
        <v>0</v>
      </c>
      <c r="S129" s="309">
        <v>0</v>
      </c>
      <c r="T129" s="310">
        <f>S129*H129</f>
        <v>0</v>
      </c>
      <c r="AR129" s="109" t="s">
        <v>299</v>
      </c>
      <c r="AT129" s="109" t="s">
        <v>152</v>
      </c>
      <c r="AU129" s="109" t="s">
        <v>85</v>
      </c>
      <c r="AY129" s="109" t="s">
        <v>150</v>
      </c>
      <c r="BE129" s="311">
        <f>IF(N129="základní",J129,0)</f>
        <v>0</v>
      </c>
      <c r="BF129" s="311">
        <f>IF(N129="snížená",J129,0)</f>
        <v>0</v>
      </c>
      <c r="BG129" s="311">
        <f>IF(N129="zákl. přenesená",J129,0)</f>
        <v>0</v>
      </c>
      <c r="BH129" s="311">
        <f>IF(N129="sníž. přenesená",J129,0)</f>
        <v>0</v>
      </c>
      <c r="BI129" s="311">
        <f>IF(N129="nulová",J129,0)</f>
        <v>0</v>
      </c>
      <c r="BJ129" s="109" t="s">
        <v>25</v>
      </c>
      <c r="BK129" s="311">
        <f>ROUND(I129*H129,2)</f>
        <v>0</v>
      </c>
      <c r="BL129" s="109" t="s">
        <v>299</v>
      </c>
      <c r="BM129" s="109" t="s">
        <v>482</v>
      </c>
    </row>
    <row r="130" spans="2:65" s="137" customFormat="1" ht="22.5" customHeight="1">
      <c r="B130" s="130"/>
      <c r="C130" s="339" t="s">
        <v>420</v>
      </c>
      <c r="D130" s="339" t="s">
        <v>337</v>
      </c>
      <c r="E130" s="340" t="s">
        <v>1584</v>
      </c>
      <c r="F130" s="341" t="s">
        <v>1585</v>
      </c>
      <c r="G130" s="342" t="s">
        <v>401</v>
      </c>
      <c r="H130" s="343">
        <v>1</v>
      </c>
      <c r="I130" s="12"/>
      <c r="J130" s="344">
        <f>ROUND(I130*H130,2)</f>
        <v>0</v>
      </c>
      <c r="K130" s="341" t="s">
        <v>5</v>
      </c>
      <c r="L130" s="345"/>
      <c r="M130" s="346" t="s">
        <v>5</v>
      </c>
      <c r="N130" s="347" t="s">
        <v>48</v>
      </c>
      <c r="O130" s="131"/>
      <c r="P130" s="309">
        <f>O130*H130</f>
        <v>0</v>
      </c>
      <c r="Q130" s="309">
        <v>0</v>
      </c>
      <c r="R130" s="309">
        <f>Q130*H130</f>
        <v>0</v>
      </c>
      <c r="S130" s="309">
        <v>0</v>
      </c>
      <c r="T130" s="310">
        <f>S130*H130</f>
        <v>0</v>
      </c>
      <c r="AR130" s="109" t="s">
        <v>391</v>
      </c>
      <c r="AT130" s="109" t="s">
        <v>337</v>
      </c>
      <c r="AU130" s="109" t="s">
        <v>85</v>
      </c>
      <c r="AY130" s="109" t="s">
        <v>150</v>
      </c>
      <c r="BE130" s="311">
        <f>IF(N130="základní",J130,0)</f>
        <v>0</v>
      </c>
      <c r="BF130" s="311">
        <f>IF(N130="snížená",J130,0)</f>
        <v>0</v>
      </c>
      <c r="BG130" s="311">
        <f>IF(N130="zákl. přenesená",J130,0)</f>
        <v>0</v>
      </c>
      <c r="BH130" s="311">
        <f>IF(N130="sníž. přenesená",J130,0)</f>
        <v>0</v>
      </c>
      <c r="BI130" s="311">
        <f>IF(N130="nulová",J130,0)</f>
        <v>0</v>
      </c>
      <c r="BJ130" s="109" t="s">
        <v>25</v>
      </c>
      <c r="BK130" s="311">
        <f>ROUND(I130*H130,2)</f>
        <v>0</v>
      </c>
      <c r="BL130" s="109" t="s">
        <v>299</v>
      </c>
      <c r="BM130" s="109" t="s">
        <v>493</v>
      </c>
    </row>
    <row r="131" spans="2:65" s="289" customFormat="1" ht="29.85" customHeight="1">
      <c r="B131" s="288"/>
      <c r="D131" s="299" t="s">
        <v>76</v>
      </c>
      <c r="E131" s="300" t="s">
        <v>1586</v>
      </c>
      <c r="F131" s="300" t="s">
        <v>1587</v>
      </c>
      <c r="I131" s="7"/>
      <c r="J131" s="301">
        <f>BK131</f>
        <v>0</v>
      </c>
      <c r="L131" s="288"/>
      <c r="M131" s="293"/>
      <c r="N131" s="294"/>
      <c r="O131" s="294"/>
      <c r="P131" s="295">
        <f>SUM(P132:P133)</f>
        <v>0</v>
      </c>
      <c r="Q131" s="294"/>
      <c r="R131" s="295">
        <f>SUM(R132:R133)</f>
        <v>0</v>
      </c>
      <c r="S131" s="294"/>
      <c r="T131" s="296">
        <f>SUM(T132:T133)</f>
        <v>0</v>
      </c>
      <c r="AR131" s="290" t="s">
        <v>85</v>
      </c>
      <c r="AT131" s="297" t="s">
        <v>76</v>
      </c>
      <c r="AU131" s="297" t="s">
        <v>25</v>
      </c>
      <c r="AY131" s="290" t="s">
        <v>150</v>
      </c>
      <c r="BK131" s="298">
        <f>SUM(BK132:BK133)</f>
        <v>0</v>
      </c>
    </row>
    <row r="132" spans="2:65" s="137" customFormat="1" ht="22.5" customHeight="1">
      <c r="B132" s="130"/>
      <c r="C132" s="302" t="s">
        <v>456</v>
      </c>
      <c r="D132" s="302" t="s">
        <v>152</v>
      </c>
      <c r="E132" s="303" t="s">
        <v>1588</v>
      </c>
      <c r="F132" s="93" t="s">
        <v>1589</v>
      </c>
      <c r="G132" s="304" t="s">
        <v>401</v>
      </c>
      <c r="H132" s="305">
        <v>1</v>
      </c>
      <c r="I132" s="8"/>
      <c r="J132" s="306">
        <f>ROUND(I132*H132,2)</f>
        <v>0</v>
      </c>
      <c r="K132" s="93" t="s">
        <v>5</v>
      </c>
      <c r="L132" s="130"/>
      <c r="M132" s="307" t="s">
        <v>5</v>
      </c>
      <c r="N132" s="308" t="s">
        <v>48</v>
      </c>
      <c r="O132" s="131"/>
      <c r="P132" s="309">
        <f>O132*H132</f>
        <v>0</v>
      </c>
      <c r="Q132" s="309">
        <v>0</v>
      </c>
      <c r="R132" s="309">
        <f>Q132*H132</f>
        <v>0</v>
      </c>
      <c r="S132" s="309">
        <v>0</v>
      </c>
      <c r="T132" s="310">
        <f>S132*H132</f>
        <v>0</v>
      </c>
      <c r="AR132" s="109" t="s">
        <v>299</v>
      </c>
      <c r="AT132" s="109" t="s">
        <v>152</v>
      </c>
      <c r="AU132" s="109" t="s">
        <v>85</v>
      </c>
      <c r="AY132" s="109" t="s">
        <v>150</v>
      </c>
      <c r="BE132" s="311">
        <f>IF(N132="základní",J132,0)</f>
        <v>0</v>
      </c>
      <c r="BF132" s="311">
        <f>IF(N132="snížená",J132,0)</f>
        <v>0</v>
      </c>
      <c r="BG132" s="311">
        <f>IF(N132="zákl. přenesená",J132,0)</f>
        <v>0</v>
      </c>
      <c r="BH132" s="311">
        <f>IF(N132="sníž. přenesená",J132,0)</f>
        <v>0</v>
      </c>
      <c r="BI132" s="311">
        <f>IF(N132="nulová",J132,0)</f>
        <v>0</v>
      </c>
      <c r="BJ132" s="109" t="s">
        <v>25</v>
      </c>
      <c r="BK132" s="311">
        <f>ROUND(I132*H132,2)</f>
        <v>0</v>
      </c>
      <c r="BL132" s="109" t="s">
        <v>299</v>
      </c>
      <c r="BM132" s="109" t="s">
        <v>502</v>
      </c>
    </row>
    <row r="133" spans="2:65" s="137" customFormat="1" ht="22.5" customHeight="1">
      <c r="B133" s="130"/>
      <c r="C133" s="339" t="s">
        <v>460</v>
      </c>
      <c r="D133" s="339" t="s">
        <v>337</v>
      </c>
      <c r="E133" s="340" t="s">
        <v>1590</v>
      </c>
      <c r="F133" s="341" t="s">
        <v>1591</v>
      </c>
      <c r="G133" s="342" t="s">
        <v>401</v>
      </c>
      <c r="H133" s="343">
        <v>1</v>
      </c>
      <c r="I133" s="12"/>
      <c r="J133" s="344">
        <f>ROUND(I133*H133,2)</f>
        <v>0</v>
      </c>
      <c r="K133" s="341" t="s">
        <v>5</v>
      </c>
      <c r="L133" s="345"/>
      <c r="M133" s="346" t="s">
        <v>5</v>
      </c>
      <c r="N133" s="347" t="s">
        <v>48</v>
      </c>
      <c r="O133" s="131"/>
      <c r="P133" s="309">
        <f>O133*H133</f>
        <v>0</v>
      </c>
      <c r="Q133" s="309">
        <v>0</v>
      </c>
      <c r="R133" s="309">
        <f>Q133*H133</f>
        <v>0</v>
      </c>
      <c r="S133" s="309">
        <v>0</v>
      </c>
      <c r="T133" s="310">
        <f>S133*H133</f>
        <v>0</v>
      </c>
      <c r="AR133" s="109" t="s">
        <v>391</v>
      </c>
      <c r="AT133" s="109" t="s">
        <v>337</v>
      </c>
      <c r="AU133" s="109" t="s">
        <v>85</v>
      </c>
      <c r="AY133" s="109" t="s">
        <v>150</v>
      </c>
      <c r="BE133" s="311">
        <f>IF(N133="základní",J133,0)</f>
        <v>0</v>
      </c>
      <c r="BF133" s="311">
        <f>IF(N133="snížená",J133,0)</f>
        <v>0</v>
      </c>
      <c r="BG133" s="311">
        <f>IF(N133="zákl. přenesená",J133,0)</f>
        <v>0</v>
      </c>
      <c r="BH133" s="311">
        <f>IF(N133="sníž. přenesená",J133,0)</f>
        <v>0</v>
      </c>
      <c r="BI133" s="311">
        <f>IF(N133="nulová",J133,0)</f>
        <v>0</v>
      </c>
      <c r="BJ133" s="109" t="s">
        <v>25</v>
      </c>
      <c r="BK133" s="311">
        <f>ROUND(I133*H133,2)</f>
        <v>0</v>
      </c>
      <c r="BL133" s="109" t="s">
        <v>299</v>
      </c>
      <c r="BM133" s="109" t="s">
        <v>510</v>
      </c>
    </row>
    <row r="134" spans="2:65" s="289" customFormat="1" ht="37.35" customHeight="1">
      <c r="B134" s="288"/>
      <c r="D134" s="290" t="s">
        <v>76</v>
      </c>
      <c r="E134" s="291" t="s">
        <v>337</v>
      </c>
      <c r="F134" s="291" t="s">
        <v>684</v>
      </c>
      <c r="I134" s="7"/>
      <c r="J134" s="292">
        <f>BK134</f>
        <v>0</v>
      </c>
      <c r="L134" s="288"/>
      <c r="M134" s="293"/>
      <c r="N134" s="294"/>
      <c r="O134" s="294"/>
      <c r="P134" s="295">
        <f>P135+P146+P149</f>
        <v>0</v>
      </c>
      <c r="Q134" s="294"/>
      <c r="R134" s="295">
        <f>R135+R146+R149</f>
        <v>0</v>
      </c>
      <c r="S134" s="294"/>
      <c r="T134" s="296">
        <f>T135+T146+T149</f>
        <v>0</v>
      </c>
      <c r="AR134" s="290" t="s">
        <v>166</v>
      </c>
      <c r="AT134" s="297" t="s">
        <v>76</v>
      </c>
      <c r="AU134" s="297" t="s">
        <v>77</v>
      </c>
      <c r="AY134" s="290" t="s">
        <v>150</v>
      </c>
      <c r="BK134" s="298">
        <f>BK135+BK146+BK149</f>
        <v>0</v>
      </c>
    </row>
    <row r="135" spans="2:65" s="289" customFormat="1" ht="19.95" customHeight="1">
      <c r="B135" s="288"/>
      <c r="D135" s="299" t="s">
        <v>76</v>
      </c>
      <c r="E135" s="300" t="s">
        <v>685</v>
      </c>
      <c r="F135" s="300" t="s">
        <v>686</v>
      </c>
      <c r="I135" s="7"/>
      <c r="J135" s="301">
        <f>BK135</f>
        <v>0</v>
      </c>
      <c r="L135" s="288"/>
      <c r="M135" s="293"/>
      <c r="N135" s="294"/>
      <c r="O135" s="294"/>
      <c r="P135" s="295">
        <f>SUM(P136:P145)</f>
        <v>0</v>
      </c>
      <c r="Q135" s="294"/>
      <c r="R135" s="295">
        <f>SUM(R136:R145)</f>
        <v>0</v>
      </c>
      <c r="S135" s="294"/>
      <c r="T135" s="296">
        <f>SUM(T136:T145)</f>
        <v>0</v>
      </c>
      <c r="AR135" s="290" t="s">
        <v>166</v>
      </c>
      <c r="AT135" s="297" t="s">
        <v>76</v>
      </c>
      <c r="AU135" s="297" t="s">
        <v>25</v>
      </c>
      <c r="AY135" s="290" t="s">
        <v>150</v>
      </c>
      <c r="BK135" s="298">
        <f>SUM(BK136:BK145)</f>
        <v>0</v>
      </c>
    </row>
    <row r="136" spans="2:65" s="137" customFormat="1" ht="22.5" customHeight="1">
      <c r="B136" s="130"/>
      <c r="C136" s="302" t="s">
        <v>304</v>
      </c>
      <c r="D136" s="302" t="s">
        <v>152</v>
      </c>
      <c r="E136" s="303" t="s">
        <v>1592</v>
      </c>
      <c r="F136" s="93" t="s">
        <v>1593</v>
      </c>
      <c r="G136" s="304" t="s">
        <v>401</v>
      </c>
      <c r="H136" s="305">
        <v>1</v>
      </c>
      <c r="I136" s="8"/>
      <c r="J136" s="306">
        <f t="shared" ref="J136:J145" si="20">ROUND(I136*H136,2)</f>
        <v>0</v>
      </c>
      <c r="K136" s="93" t="s">
        <v>5</v>
      </c>
      <c r="L136" s="130"/>
      <c r="M136" s="307" t="s">
        <v>5</v>
      </c>
      <c r="N136" s="308" t="s">
        <v>48</v>
      </c>
      <c r="O136" s="131"/>
      <c r="P136" s="309">
        <f t="shared" ref="P136:P145" si="21">O136*H136</f>
        <v>0</v>
      </c>
      <c r="Q136" s="309">
        <v>0</v>
      </c>
      <c r="R136" s="309">
        <f t="shared" ref="R136:R145" si="22">Q136*H136</f>
        <v>0</v>
      </c>
      <c r="S136" s="309">
        <v>0</v>
      </c>
      <c r="T136" s="310">
        <f t="shared" ref="T136:T145" si="23">S136*H136</f>
        <v>0</v>
      </c>
      <c r="AR136" s="109" t="s">
        <v>536</v>
      </c>
      <c r="AT136" s="109" t="s">
        <v>152</v>
      </c>
      <c r="AU136" s="109" t="s">
        <v>85</v>
      </c>
      <c r="AY136" s="109" t="s">
        <v>150</v>
      </c>
      <c r="BE136" s="311">
        <f t="shared" ref="BE136:BE145" si="24">IF(N136="základní",J136,0)</f>
        <v>0</v>
      </c>
      <c r="BF136" s="311">
        <f t="shared" ref="BF136:BF145" si="25">IF(N136="snížená",J136,0)</f>
        <v>0</v>
      </c>
      <c r="BG136" s="311">
        <f t="shared" ref="BG136:BG145" si="26">IF(N136="zákl. přenesená",J136,0)</f>
        <v>0</v>
      </c>
      <c r="BH136" s="311">
        <f t="shared" ref="BH136:BH145" si="27">IF(N136="sníž. přenesená",J136,0)</f>
        <v>0</v>
      </c>
      <c r="BI136" s="311">
        <f t="shared" ref="BI136:BI145" si="28">IF(N136="nulová",J136,0)</f>
        <v>0</v>
      </c>
      <c r="BJ136" s="109" t="s">
        <v>25</v>
      </c>
      <c r="BK136" s="311">
        <f t="shared" ref="BK136:BK145" si="29">ROUND(I136*H136,2)</f>
        <v>0</v>
      </c>
      <c r="BL136" s="109" t="s">
        <v>536</v>
      </c>
      <c r="BM136" s="109" t="s">
        <v>518</v>
      </c>
    </row>
    <row r="137" spans="2:65" s="137" customFormat="1" ht="22.5" customHeight="1">
      <c r="B137" s="130"/>
      <c r="C137" s="339" t="s">
        <v>463</v>
      </c>
      <c r="D137" s="339" t="s">
        <v>337</v>
      </c>
      <c r="E137" s="340" t="s">
        <v>1594</v>
      </c>
      <c r="F137" s="341" t="s">
        <v>1595</v>
      </c>
      <c r="G137" s="342" t="s">
        <v>401</v>
      </c>
      <c r="H137" s="343">
        <v>1</v>
      </c>
      <c r="I137" s="12"/>
      <c r="J137" s="344">
        <f t="shared" si="20"/>
        <v>0</v>
      </c>
      <c r="K137" s="341" t="s">
        <v>5</v>
      </c>
      <c r="L137" s="345"/>
      <c r="M137" s="346" t="s">
        <v>5</v>
      </c>
      <c r="N137" s="347" t="s">
        <v>48</v>
      </c>
      <c r="O137" s="131"/>
      <c r="P137" s="309">
        <f t="shared" si="21"/>
        <v>0</v>
      </c>
      <c r="Q137" s="309">
        <v>0</v>
      </c>
      <c r="R137" s="309">
        <f t="shared" si="22"/>
        <v>0</v>
      </c>
      <c r="S137" s="309">
        <v>0</v>
      </c>
      <c r="T137" s="310">
        <f t="shared" si="23"/>
        <v>0</v>
      </c>
      <c r="AR137" s="109" t="s">
        <v>1596</v>
      </c>
      <c r="AT137" s="109" t="s">
        <v>337</v>
      </c>
      <c r="AU137" s="109" t="s">
        <v>85</v>
      </c>
      <c r="AY137" s="109" t="s">
        <v>150</v>
      </c>
      <c r="BE137" s="311">
        <f t="shared" si="24"/>
        <v>0</v>
      </c>
      <c r="BF137" s="311">
        <f t="shared" si="25"/>
        <v>0</v>
      </c>
      <c r="BG137" s="311">
        <f t="shared" si="26"/>
        <v>0</v>
      </c>
      <c r="BH137" s="311">
        <f t="shared" si="27"/>
        <v>0</v>
      </c>
      <c r="BI137" s="311">
        <f t="shared" si="28"/>
        <v>0</v>
      </c>
      <c r="BJ137" s="109" t="s">
        <v>25</v>
      </c>
      <c r="BK137" s="311">
        <f t="shared" si="29"/>
        <v>0</v>
      </c>
      <c r="BL137" s="109" t="s">
        <v>536</v>
      </c>
      <c r="BM137" s="109" t="s">
        <v>526</v>
      </c>
    </row>
    <row r="138" spans="2:65" s="137" customFormat="1" ht="31.5" customHeight="1">
      <c r="B138" s="130"/>
      <c r="C138" s="302" t="s">
        <v>10</v>
      </c>
      <c r="D138" s="302" t="s">
        <v>152</v>
      </c>
      <c r="E138" s="303" t="s">
        <v>1597</v>
      </c>
      <c r="F138" s="93" t="s">
        <v>1598</v>
      </c>
      <c r="G138" s="304" t="s">
        <v>401</v>
      </c>
      <c r="H138" s="305">
        <v>13</v>
      </c>
      <c r="I138" s="8"/>
      <c r="J138" s="306">
        <f t="shared" si="20"/>
        <v>0</v>
      </c>
      <c r="K138" s="93" t="s">
        <v>5</v>
      </c>
      <c r="L138" s="130"/>
      <c r="M138" s="307" t="s">
        <v>5</v>
      </c>
      <c r="N138" s="308" t="s">
        <v>48</v>
      </c>
      <c r="O138" s="131"/>
      <c r="P138" s="309">
        <f t="shared" si="21"/>
        <v>0</v>
      </c>
      <c r="Q138" s="309">
        <v>0</v>
      </c>
      <c r="R138" s="309">
        <f t="shared" si="22"/>
        <v>0</v>
      </c>
      <c r="S138" s="309">
        <v>0</v>
      </c>
      <c r="T138" s="310">
        <f t="shared" si="23"/>
        <v>0</v>
      </c>
      <c r="AR138" s="109" t="s">
        <v>536</v>
      </c>
      <c r="AT138" s="109" t="s">
        <v>152</v>
      </c>
      <c r="AU138" s="109" t="s">
        <v>85</v>
      </c>
      <c r="AY138" s="109" t="s">
        <v>150</v>
      </c>
      <c r="BE138" s="311">
        <f t="shared" si="24"/>
        <v>0</v>
      </c>
      <c r="BF138" s="311">
        <f t="shared" si="25"/>
        <v>0</v>
      </c>
      <c r="BG138" s="311">
        <f t="shared" si="26"/>
        <v>0</v>
      </c>
      <c r="BH138" s="311">
        <f t="shared" si="27"/>
        <v>0</v>
      </c>
      <c r="BI138" s="311">
        <f t="shared" si="28"/>
        <v>0</v>
      </c>
      <c r="BJ138" s="109" t="s">
        <v>25</v>
      </c>
      <c r="BK138" s="311">
        <f t="shared" si="29"/>
        <v>0</v>
      </c>
      <c r="BL138" s="109" t="s">
        <v>536</v>
      </c>
      <c r="BM138" s="109" t="s">
        <v>536</v>
      </c>
    </row>
    <row r="139" spans="2:65" s="137" customFormat="1" ht="22.5" customHeight="1">
      <c r="B139" s="130"/>
      <c r="C139" s="302" t="s">
        <v>330</v>
      </c>
      <c r="D139" s="302" t="s">
        <v>152</v>
      </c>
      <c r="E139" s="303" t="s">
        <v>1599</v>
      </c>
      <c r="F139" s="93" t="s">
        <v>1600</v>
      </c>
      <c r="G139" s="304" t="s">
        <v>401</v>
      </c>
      <c r="H139" s="305">
        <v>4</v>
      </c>
      <c r="I139" s="8"/>
      <c r="J139" s="306">
        <f t="shared" si="20"/>
        <v>0</v>
      </c>
      <c r="K139" s="93" t="s">
        <v>5</v>
      </c>
      <c r="L139" s="130"/>
      <c r="M139" s="307" t="s">
        <v>5</v>
      </c>
      <c r="N139" s="308" t="s">
        <v>48</v>
      </c>
      <c r="O139" s="131"/>
      <c r="P139" s="309">
        <f t="shared" si="21"/>
        <v>0</v>
      </c>
      <c r="Q139" s="309">
        <v>0</v>
      </c>
      <c r="R139" s="309">
        <f t="shared" si="22"/>
        <v>0</v>
      </c>
      <c r="S139" s="309">
        <v>0</v>
      </c>
      <c r="T139" s="310">
        <f t="shared" si="23"/>
        <v>0</v>
      </c>
      <c r="AR139" s="109" t="s">
        <v>536</v>
      </c>
      <c r="AT139" s="109" t="s">
        <v>152</v>
      </c>
      <c r="AU139" s="109" t="s">
        <v>85</v>
      </c>
      <c r="AY139" s="109" t="s">
        <v>150</v>
      </c>
      <c r="BE139" s="311">
        <f t="shared" si="24"/>
        <v>0</v>
      </c>
      <c r="BF139" s="311">
        <f t="shared" si="25"/>
        <v>0</v>
      </c>
      <c r="BG139" s="311">
        <f t="shared" si="26"/>
        <v>0</v>
      </c>
      <c r="BH139" s="311">
        <f t="shared" si="27"/>
        <v>0</v>
      </c>
      <c r="BI139" s="311">
        <f t="shared" si="28"/>
        <v>0</v>
      </c>
      <c r="BJ139" s="109" t="s">
        <v>25</v>
      </c>
      <c r="BK139" s="311">
        <f t="shared" si="29"/>
        <v>0</v>
      </c>
      <c r="BL139" s="109" t="s">
        <v>536</v>
      </c>
      <c r="BM139" s="109" t="s">
        <v>547</v>
      </c>
    </row>
    <row r="140" spans="2:65" s="137" customFormat="1" ht="22.5" customHeight="1">
      <c r="B140" s="130"/>
      <c r="C140" s="302" t="s">
        <v>345</v>
      </c>
      <c r="D140" s="302" t="s">
        <v>152</v>
      </c>
      <c r="E140" s="303" t="s">
        <v>1601</v>
      </c>
      <c r="F140" s="93" t="s">
        <v>1602</v>
      </c>
      <c r="G140" s="304" t="s">
        <v>401</v>
      </c>
      <c r="H140" s="305">
        <v>3</v>
      </c>
      <c r="I140" s="8"/>
      <c r="J140" s="306">
        <f t="shared" si="20"/>
        <v>0</v>
      </c>
      <c r="K140" s="93" t="s">
        <v>5</v>
      </c>
      <c r="L140" s="130"/>
      <c r="M140" s="307" t="s">
        <v>5</v>
      </c>
      <c r="N140" s="308" t="s">
        <v>48</v>
      </c>
      <c r="O140" s="131"/>
      <c r="P140" s="309">
        <f t="shared" si="21"/>
        <v>0</v>
      </c>
      <c r="Q140" s="309">
        <v>0</v>
      </c>
      <c r="R140" s="309">
        <f t="shared" si="22"/>
        <v>0</v>
      </c>
      <c r="S140" s="309">
        <v>0</v>
      </c>
      <c r="T140" s="310">
        <f t="shared" si="23"/>
        <v>0</v>
      </c>
      <c r="AR140" s="109" t="s">
        <v>536</v>
      </c>
      <c r="AT140" s="109" t="s">
        <v>152</v>
      </c>
      <c r="AU140" s="109" t="s">
        <v>85</v>
      </c>
      <c r="AY140" s="109" t="s">
        <v>150</v>
      </c>
      <c r="BE140" s="311">
        <f t="shared" si="24"/>
        <v>0</v>
      </c>
      <c r="BF140" s="311">
        <f t="shared" si="25"/>
        <v>0</v>
      </c>
      <c r="BG140" s="311">
        <f t="shared" si="26"/>
        <v>0</v>
      </c>
      <c r="BH140" s="311">
        <f t="shared" si="27"/>
        <v>0</v>
      </c>
      <c r="BI140" s="311">
        <f t="shared" si="28"/>
        <v>0</v>
      </c>
      <c r="BJ140" s="109" t="s">
        <v>25</v>
      </c>
      <c r="BK140" s="311">
        <f t="shared" si="29"/>
        <v>0</v>
      </c>
      <c r="BL140" s="109" t="s">
        <v>536</v>
      </c>
      <c r="BM140" s="109" t="s">
        <v>556</v>
      </c>
    </row>
    <row r="141" spans="2:65" s="137" customFormat="1" ht="22.5" customHeight="1">
      <c r="B141" s="130"/>
      <c r="C141" s="339" t="s">
        <v>360</v>
      </c>
      <c r="D141" s="339" t="s">
        <v>337</v>
      </c>
      <c r="E141" s="340" t="s">
        <v>1603</v>
      </c>
      <c r="F141" s="341" t="s">
        <v>1604</v>
      </c>
      <c r="G141" s="342" t="s">
        <v>401</v>
      </c>
      <c r="H141" s="343">
        <v>1</v>
      </c>
      <c r="I141" s="12"/>
      <c r="J141" s="344">
        <f t="shared" si="20"/>
        <v>0</v>
      </c>
      <c r="K141" s="341" t="s">
        <v>5</v>
      </c>
      <c r="L141" s="345"/>
      <c r="M141" s="346" t="s">
        <v>5</v>
      </c>
      <c r="N141" s="347" t="s">
        <v>48</v>
      </c>
      <c r="O141" s="131"/>
      <c r="P141" s="309">
        <f t="shared" si="21"/>
        <v>0</v>
      </c>
      <c r="Q141" s="309">
        <v>0</v>
      </c>
      <c r="R141" s="309">
        <f t="shared" si="22"/>
        <v>0</v>
      </c>
      <c r="S141" s="309">
        <v>0</v>
      </c>
      <c r="T141" s="310">
        <f t="shared" si="23"/>
        <v>0</v>
      </c>
      <c r="AR141" s="109" t="s">
        <v>1596</v>
      </c>
      <c r="AT141" s="109" t="s">
        <v>337</v>
      </c>
      <c r="AU141" s="109" t="s">
        <v>85</v>
      </c>
      <c r="AY141" s="109" t="s">
        <v>150</v>
      </c>
      <c r="BE141" s="311">
        <f t="shared" si="24"/>
        <v>0</v>
      </c>
      <c r="BF141" s="311">
        <f t="shared" si="25"/>
        <v>0</v>
      </c>
      <c r="BG141" s="311">
        <f t="shared" si="26"/>
        <v>0</v>
      </c>
      <c r="BH141" s="311">
        <f t="shared" si="27"/>
        <v>0</v>
      </c>
      <c r="BI141" s="311">
        <f t="shared" si="28"/>
        <v>0</v>
      </c>
      <c r="BJ141" s="109" t="s">
        <v>25</v>
      </c>
      <c r="BK141" s="311">
        <f t="shared" si="29"/>
        <v>0</v>
      </c>
      <c r="BL141" s="109" t="s">
        <v>536</v>
      </c>
      <c r="BM141" s="109" t="s">
        <v>565</v>
      </c>
    </row>
    <row r="142" spans="2:65" s="137" customFormat="1" ht="22.5" customHeight="1">
      <c r="B142" s="130"/>
      <c r="C142" s="339" t="s">
        <v>366</v>
      </c>
      <c r="D142" s="339" t="s">
        <v>337</v>
      </c>
      <c r="E142" s="340" t="s">
        <v>1605</v>
      </c>
      <c r="F142" s="341" t="s">
        <v>1606</v>
      </c>
      <c r="G142" s="342" t="s">
        <v>401</v>
      </c>
      <c r="H142" s="343">
        <v>1</v>
      </c>
      <c r="I142" s="12"/>
      <c r="J142" s="344">
        <f t="shared" si="20"/>
        <v>0</v>
      </c>
      <c r="K142" s="341" t="s">
        <v>5</v>
      </c>
      <c r="L142" s="345"/>
      <c r="M142" s="346" t="s">
        <v>5</v>
      </c>
      <c r="N142" s="347" t="s">
        <v>48</v>
      </c>
      <c r="O142" s="131"/>
      <c r="P142" s="309">
        <f t="shared" si="21"/>
        <v>0</v>
      </c>
      <c r="Q142" s="309">
        <v>0</v>
      </c>
      <c r="R142" s="309">
        <f t="shared" si="22"/>
        <v>0</v>
      </c>
      <c r="S142" s="309">
        <v>0</v>
      </c>
      <c r="T142" s="310">
        <f t="shared" si="23"/>
        <v>0</v>
      </c>
      <c r="AR142" s="109" t="s">
        <v>1596</v>
      </c>
      <c r="AT142" s="109" t="s">
        <v>337</v>
      </c>
      <c r="AU142" s="109" t="s">
        <v>85</v>
      </c>
      <c r="AY142" s="109" t="s">
        <v>150</v>
      </c>
      <c r="BE142" s="311">
        <f t="shared" si="24"/>
        <v>0</v>
      </c>
      <c r="BF142" s="311">
        <f t="shared" si="25"/>
        <v>0</v>
      </c>
      <c r="BG142" s="311">
        <f t="shared" si="26"/>
        <v>0</v>
      </c>
      <c r="BH142" s="311">
        <f t="shared" si="27"/>
        <v>0</v>
      </c>
      <c r="BI142" s="311">
        <f t="shared" si="28"/>
        <v>0</v>
      </c>
      <c r="BJ142" s="109" t="s">
        <v>25</v>
      </c>
      <c r="BK142" s="311">
        <f t="shared" si="29"/>
        <v>0</v>
      </c>
      <c r="BL142" s="109" t="s">
        <v>536</v>
      </c>
      <c r="BM142" s="109" t="s">
        <v>574</v>
      </c>
    </row>
    <row r="143" spans="2:65" s="137" customFormat="1" ht="22.5" customHeight="1">
      <c r="B143" s="130"/>
      <c r="C143" s="302" t="s">
        <v>372</v>
      </c>
      <c r="D143" s="302" t="s">
        <v>152</v>
      </c>
      <c r="E143" s="303" t="s">
        <v>1607</v>
      </c>
      <c r="F143" s="93" t="s">
        <v>1608</v>
      </c>
      <c r="G143" s="304" t="s">
        <v>401</v>
      </c>
      <c r="H143" s="305">
        <v>2</v>
      </c>
      <c r="I143" s="8"/>
      <c r="J143" s="306">
        <f t="shared" si="20"/>
        <v>0</v>
      </c>
      <c r="K143" s="93" t="s">
        <v>5</v>
      </c>
      <c r="L143" s="130"/>
      <c r="M143" s="307" t="s">
        <v>5</v>
      </c>
      <c r="N143" s="308" t="s">
        <v>48</v>
      </c>
      <c r="O143" s="131"/>
      <c r="P143" s="309">
        <f t="shared" si="21"/>
        <v>0</v>
      </c>
      <c r="Q143" s="309">
        <v>0</v>
      </c>
      <c r="R143" s="309">
        <f t="shared" si="22"/>
        <v>0</v>
      </c>
      <c r="S143" s="309">
        <v>0</v>
      </c>
      <c r="T143" s="310">
        <f t="shared" si="23"/>
        <v>0</v>
      </c>
      <c r="AR143" s="109" t="s">
        <v>536</v>
      </c>
      <c r="AT143" s="109" t="s">
        <v>152</v>
      </c>
      <c r="AU143" s="109" t="s">
        <v>85</v>
      </c>
      <c r="AY143" s="109" t="s">
        <v>150</v>
      </c>
      <c r="BE143" s="311">
        <f t="shared" si="24"/>
        <v>0</v>
      </c>
      <c r="BF143" s="311">
        <f t="shared" si="25"/>
        <v>0</v>
      </c>
      <c r="BG143" s="311">
        <f t="shared" si="26"/>
        <v>0</v>
      </c>
      <c r="BH143" s="311">
        <f t="shared" si="27"/>
        <v>0</v>
      </c>
      <c r="BI143" s="311">
        <f t="shared" si="28"/>
        <v>0</v>
      </c>
      <c r="BJ143" s="109" t="s">
        <v>25</v>
      </c>
      <c r="BK143" s="311">
        <f t="shared" si="29"/>
        <v>0</v>
      </c>
      <c r="BL143" s="109" t="s">
        <v>536</v>
      </c>
      <c r="BM143" s="109" t="s">
        <v>584</v>
      </c>
    </row>
    <row r="144" spans="2:65" s="137" customFormat="1" ht="22.5" customHeight="1">
      <c r="B144" s="130"/>
      <c r="C144" s="302" t="s">
        <v>382</v>
      </c>
      <c r="D144" s="302" t="s">
        <v>152</v>
      </c>
      <c r="E144" s="303" t="s">
        <v>1609</v>
      </c>
      <c r="F144" s="93" t="s">
        <v>1610</v>
      </c>
      <c r="G144" s="304" t="s">
        <v>401</v>
      </c>
      <c r="H144" s="305">
        <v>1</v>
      </c>
      <c r="I144" s="8"/>
      <c r="J144" s="306">
        <f t="shared" si="20"/>
        <v>0</v>
      </c>
      <c r="K144" s="93" t="s">
        <v>5</v>
      </c>
      <c r="L144" s="130"/>
      <c r="M144" s="307" t="s">
        <v>5</v>
      </c>
      <c r="N144" s="308" t="s">
        <v>48</v>
      </c>
      <c r="O144" s="131"/>
      <c r="P144" s="309">
        <f t="shared" si="21"/>
        <v>0</v>
      </c>
      <c r="Q144" s="309">
        <v>0</v>
      </c>
      <c r="R144" s="309">
        <f t="shared" si="22"/>
        <v>0</v>
      </c>
      <c r="S144" s="309">
        <v>0</v>
      </c>
      <c r="T144" s="310">
        <f t="shared" si="23"/>
        <v>0</v>
      </c>
      <c r="AR144" s="109" t="s">
        <v>536</v>
      </c>
      <c r="AT144" s="109" t="s">
        <v>152</v>
      </c>
      <c r="AU144" s="109" t="s">
        <v>85</v>
      </c>
      <c r="AY144" s="109" t="s">
        <v>150</v>
      </c>
      <c r="BE144" s="311">
        <f t="shared" si="24"/>
        <v>0</v>
      </c>
      <c r="BF144" s="311">
        <f t="shared" si="25"/>
        <v>0</v>
      </c>
      <c r="BG144" s="311">
        <f t="shared" si="26"/>
        <v>0</v>
      </c>
      <c r="BH144" s="311">
        <f t="shared" si="27"/>
        <v>0</v>
      </c>
      <c r="BI144" s="311">
        <f t="shared" si="28"/>
        <v>0</v>
      </c>
      <c r="BJ144" s="109" t="s">
        <v>25</v>
      </c>
      <c r="BK144" s="311">
        <f t="shared" si="29"/>
        <v>0</v>
      </c>
      <c r="BL144" s="109" t="s">
        <v>536</v>
      </c>
      <c r="BM144" s="109" t="s">
        <v>594</v>
      </c>
    </row>
    <row r="145" spans="2:65" s="137" customFormat="1" ht="22.5" customHeight="1">
      <c r="B145" s="130"/>
      <c r="C145" s="339" t="s">
        <v>467</v>
      </c>
      <c r="D145" s="339" t="s">
        <v>337</v>
      </c>
      <c r="E145" s="340" t="s">
        <v>1611</v>
      </c>
      <c r="F145" s="341" t="s">
        <v>1612</v>
      </c>
      <c r="G145" s="342" t="s">
        <v>401</v>
      </c>
      <c r="H145" s="343">
        <v>1</v>
      </c>
      <c r="I145" s="12"/>
      <c r="J145" s="344">
        <f t="shared" si="20"/>
        <v>0</v>
      </c>
      <c r="K145" s="341" t="s">
        <v>5</v>
      </c>
      <c r="L145" s="345"/>
      <c r="M145" s="346" t="s">
        <v>5</v>
      </c>
      <c r="N145" s="347" t="s">
        <v>48</v>
      </c>
      <c r="O145" s="131"/>
      <c r="P145" s="309">
        <f t="shared" si="21"/>
        <v>0</v>
      </c>
      <c r="Q145" s="309">
        <v>0</v>
      </c>
      <c r="R145" s="309">
        <f t="shared" si="22"/>
        <v>0</v>
      </c>
      <c r="S145" s="309">
        <v>0</v>
      </c>
      <c r="T145" s="310">
        <f t="shared" si="23"/>
        <v>0</v>
      </c>
      <c r="AR145" s="109" t="s">
        <v>1596</v>
      </c>
      <c r="AT145" s="109" t="s">
        <v>337</v>
      </c>
      <c r="AU145" s="109" t="s">
        <v>85</v>
      </c>
      <c r="AY145" s="109" t="s">
        <v>150</v>
      </c>
      <c r="BE145" s="311">
        <f t="shared" si="24"/>
        <v>0</v>
      </c>
      <c r="BF145" s="311">
        <f t="shared" si="25"/>
        <v>0</v>
      </c>
      <c r="BG145" s="311">
        <f t="shared" si="26"/>
        <v>0</v>
      </c>
      <c r="BH145" s="311">
        <f t="shared" si="27"/>
        <v>0</v>
      </c>
      <c r="BI145" s="311">
        <f t="shared" si="28"/>
        <v>0</v>
      </c>
      <c r="BJ145" s="109" t="s">
        <v>25</v>
      </c>
      <c r="BK145" s="311">
        <f t="shared" si="29"/>
        <v>0</v>
      </c>
      <c r="BL145" s="109" t="s">
        <v>536</v>
      </c>
      <c r="BM145" s="109" t="s">
        <v>605</v>
      </c>
    </row>
    <row r="146" spans="2:65" s="289" customFormat="1" ht="29.85" customHeight="1">
      <c r="B146" s="288"/>
      <c r="D146" s="299" t="s">
        <v>76</v>
      </c>
      <c r="E146" s="300" t="s">
        <v>1613</v>
      </c>
      <c r="F146" s="300" t="s">
        <v>1614</v>
      </c>
      <c r="I146" s="7"/>
      <c r="J146" s="301">
        <f>BK146</f>
        <v>0</v>
      </c>
      <c r="L146" s="288"/>
      <c r="M146" s="293"/>
      <c r="N146" s="294"/>
      <c r="O146" s="294"/>
      <c r="P146" s="295">
        <f>SUM(P147:P148)</f>
        <v>0</v>
      </c>
      <c r="Q146" s="294"/>
      <c r="R146" s="295">
        <f>SUM(R147:R148)</f>
        <v>0</v>
      </c>
      <c r="S146" s="294"/>
      <c r="T146" s="296">
        <f>SUM(T147:T148)</f>
        <v>0</v>
      </c>
      <c r="AR146" s="290" t="s">
        <v>166</v>
      </c>
      <c r="AT146" s="297" t="s">
        <v>76</v>
      </c>
      <c r="AU146" s="297" t="s">
        <v>25</v>
      </c>
      <c r="AY146" s="290" t="s">
        <v>150</v>
      </c>
      <c r="BK146" s="298">
        <f>SUM(BK147:BK148)</f>
        <v>0</v>
      </c>
    </row>
    <row r="147" spans="2:65" s="137" customFormat="1" ht="22.5" customHeight="1">
      <c r="B147" s="130"/>
      <c r="C147" s="302" t="s">
        <v>446</v>
      </c>
      <c r="D147" s="302" t="s">
        <v>152</v>
      </c>
      <c r="E147" s="303" t="s">
        <v>1615</v>
      </c>
      <c r="F147" s="93" t="s">
        <v>1616</v>
      </c>
      <c r="G147" s="304" t="s">
        <v>401</v>
      </c>
      <c r="H147" s="305">
        <v>1</v>
      </c>
      <c r="I147" s="8"/>
      <c r="J147" s="306">
        <f>ROUND(I147*H147,2)</f>
        <v>0</v>
      </c>
      <c r="K147" s="93" t="s">
        <v>5</v>
      </c>
      <c r="L147" s="130"/>
      <c r="M147" s="307" t="s">
        <v>5</v>
      </c>
      <c r="N147" s="308" t="s">
        <v>48</v>
      </c>
      <c r="O147" s="131"/>
      <c r="P147" s="309">
        <f>O147*H147</f>
        <v>0</v>
      </c>
      <c r="Q147" s="309">
        <v>0</v>
      </c>
      <c r="R147" s="309">
        <f>Q147*H147</f>
        <v>0</v>
      </c>
      <c r="S147" s="309">
        <v>0</v>
      </c>
      <c r="T147" s="310">
        <f>S147*H147</f>
        <v>0</v>
      </c>
      <c r="AR147" s="109" t="s">
        <v>536</v>
      </c>
      <c r="AT147" s="109" t="s">
        <v>152</v>
      </c>
      <c r="AU147" s="109" t="s">
        <v>85</v>
      </c>
      <c r="AY147" s="109" t="s">
        <v>150</v>
      </c>
      <c r="BE147" s="311">
        <f>IF(N147="základní",J147,0)</f>
        <v>0</v>
      </c>
      <c r="BF147" s="311">
        <f>IF(N147="snížená",J147,0)</f>
        <v>0</v>
      </c>
      <c r="BG147" s="311">
        <f>IF(N147="zákl. přenesená",J147,0)</f>
        <v>0</v>
      </c>
      <c r="BH147" s="311">
        <f>IF(N147="sníž. přenesená",J147,0)</f>
        <v>0</v>
      </c>
      <c r="BI147" s="311">
        <f>IF(N147="nulová",J147,0)</f>
        <v>0</v>
      </c>
      <c r="BJ147" s="109" t="s">
        <v>25</v>
      </c>
      <c r="BK147" s="311">
        <f>ROUND(I147*H147,2)</f>
        <v>0</v>
      </c>
      <c r="BL147" s="109" t="s">
        <v>536</v>
      </c>
      <c r="BM147" s="109" t="s">
        <v>614</v>
      </c>
    </row>
    <row r="148" spans="2:65" s="137" customFormat="1" ht="22.5" customHeight="1">
      <c r="B148" s="130"/>
      <c r="C148" s="339" t="s">
        <v>437</v>
      </c>
      <c r="D148" s="339" t="s">
        <v>337</v>
      </c>
      <c r="E148" s="340" t="s">
        <v>1617</v>
      </c>
      <c r="F148" s="341" t="s">
        <v>1618</v>
      </c>
      <c r="G148" s="342" t="s">
        <v>401</v>
      </c>
      <c r="H148" s="343">
        <v>1</v>
      </c>
      <c r="I148" s="12"/>
      <c r="J148" s="344">
        <f>ROUND(I148*H148,2)</f>
        <v>0</v>
      </c>
      <c r="K148" s="341" t="s">
        <v>5</v>
      </c>
      <c r="L148" s="345"/>
      <c r="M148" s="346" t="s">
        <v>5</v>
      </c>
      <c r="N148" s="347" t="s">
        <v>48</v>
      </c>
      <c r="O148" s="131"/>
      <c r="P148" s="309">
        <f>O148*H148</f>
        <v>0</v>
      </c>
      <c r="Q148" s="309">
        <v>0</v>
      </c>
      <c r="R148" s="309">
        <f>Q148*H148</f>
        <v>0</v>
      </c>
      <c r="S148" s="309">
        <v>0</v>
      </c>
      <c r="T148" s="310">
        <f>S148*H148</f>
        <v>0</v>
      </c>
      <c r="AR148" s="109" t="s">
        <v>1596</v>
      </c>
      <c r="AT148" s="109" t="s">
        <v>337</v>
      </c>
      <c r="AU148" s="109" t="s">
        <v>85</v>
      </c>
      <c r="AY148" s="109" t="s">
        <v>150</v>
      </c>
      <c r="BE148" s="311">
        <f>IF(N148="základní",J148,0)</f>
        <v>0</v>
      </c>
      <c r="BF148" s="311">
        <f>IF(N148="snížená",J148,0)</f>
        <v>0</v>
      </c>
      <c r="BG148" s="311">
        <f>IF(N148="zákl. přenesená",J148,0)</f>
        <v>0</v>
      </c>
      <c r="BH148" s="311">
        <f>IF(N148="sníž. přenesená",J148,0)</f>
        <v>0</v>
      </c>
      <c r="BI148" s="311">
        <f>IF(N148="nulová",J148,0)</f>
        <v>0</v>
      </c>
      <c r="BJ148" s="109" t="s">
        <v>25</v>
      </c>
      <c r="BK148" s="311">
        <f>ROUND(I148*H148,2)</f>
        <v>0</v>
      </c>
      <c r="BL148" s="109" t="s">
        <v>536</v>
      </c>
      <c r="BM148" s="109" t="s">
        <v>622</v>
      </c>
    </row>
    <row r="149" spans="2:65" s="289" customFormat="1" ht="29.85" customHeight="1">
      <c r="B149" s="288"/>
      <c r="D149" s="299" t="s">
        <v>76</v>
      </c>
      <c r="E149" s="300" t="s">
        <v>1619</v>
      </c>
      <c r="F149" s="300" t="s">
        <v>1620</v>
      </c>
      <c r="I149" s="7"/>
      <c r="J149" s="301">
        <f>BK149</f>
        <v>0</v>
      </c>
      <c r="L149" s="288"/>
      <c r="M149" s="293"/>
      <c r="N149" s="294"/>
      <c r="O149" s="294"/>
      <c r="P149" s="295">
        <f>SUM(P150:P155)</f>
        <v>0</v>
      </c>
      <c r="Q149" s="294"/>
      <c r="R149" s="295">
        <f>SUM(R150:R155)</f>
        <v>0</v>
      </c>
      <c r="S149" s="294"/>
      <c r="T149" s="296">
        <f>SUM(T150:T155)</f>
        <v>0</v>
      </c>
      <c r="AR149" s="290" t="s">
        <v>166</v>
      </c>
      <c r="AT149" s="297" t="s">
        <v>76</v>
      </c>
      <c r="AU149" s="297" t="s">
        <v>25</v>
      </c>
      <c r="AY149" s="290" t="s">
        <v>150</v>
      </c>
      <c r="BK149" s="298">
        <f>SUM(BK150:BK155)</f>
        <v>0</v>
      </c>
    </row>
    <row r="150" spans="2:65" s="137" customFormat="1" ht="22.5" customHeight="1">
      <c r="B150" s="130"/>
      <c r="C150" s="302" t="s">
        <v>498</v>
      </c>
      <c r="D150" s="302" t="s">
        <v>152</v>
      </c>
      <c r="E150" s="303" t="s">
        <v>1621</v>
      </c>
      <c r="F150" s="93" t="s">
        <v>1622</v>
      </c>
      <c r="G150" s="304" t="s">
        <v>401</v>
      </c>
      <c r="H150" s="305">
        <v>1</v>
      </c>
      <c r="I150" s="8"/>
      <c r="J150" s="306">
        <f t="shared" ref="J150:J155" si="30">ROUND(I150*H150,2)</f>
        <v>0</v>
      </c>
      <c r="K150" s="93" t="s">
        <v>5</v>
      </c>
      <c r="L150" s="130"/>
      <c r="M150" s="307" t="s">
        <v>5</v>
      </c>
      <c r="N150" s="308" t="s">
        <v>48</v>
      </c>
      <c r="O150" s="131"/>
      <c r="P150" s="309">
        <f t="shared" ref="P150:P155" si="31">O150*H150</f>
        <v>0</v>
      </c>
      <c r="Q150" s="309">
        <v>0</v>
      </c>
      <c r="R150" s="309">
        <f t="shared" ref="R150:R155" si="32">Q150*H150</f>
        <v>0</v>
      </c>
      <c r="S150" s="309">
        <v>0</v>
      </c>
      <c r="T150" s="310">
        <f t="shared" ref="T150:T155" si="33">S150*H150</f>
        <v>0</v>
      </c>
      <c r="AR150" s="109" t="s">
        <v>536</v>
      </c>
      <c r="AT150" s="109" t="s">
        <v>152</v>
      </c>
      <c r="AU150" s="109" t="s">
        <v>85</v>
      </c>
      <c r="AY150" s="109" t="s">
        <v>150</v>
      </c>
      <c r="BE150" s="311">
        <f t="shared" ref="BE150:BE155" si="34">IF(N150="základní",J150,0)</f>
        <v>0</v>
      </c>
      <c r="BF150" s="311">
        <f t="shared" ref="BF150:BF155" si="35">IF(N150="snížená",J150,0)</f>
        <v>0</v>
      </c>
      <c r="BG150" s="311">
        <f t="shared" ref="BG150:BG155" si="36">IF(N150="zákl. přenesená",J150,0)</f>
        <v>0</v>
      </c>
      <c r="BH150" s="311">
        <f t="shared" ref="BH150:BH155" si="37">IF(N150="sníž. přenesená",J150,0)</f>
        <v>0</v>
      </c>
      <c r="BI150" s="311">
        <f t="shared" ref="BI150:BI155" si="38">IF(N150="nulová",J150,0)</f>
        <v>0</v>
      </c>
      <c r="BJ150" s="109" t="s">
        <v>25</v>
      </c>
      <c r="BK150" s="311">
        <f t="shared" ref="BK150:BK155" si="39">ROUND(I150*H150,2)</f>
        <v>0</v>
      </c>
      <c r="BL150" s="109" t="s">
        <v>536</v>
      </c>
      <c r="BM150" s="109" t="s">
        <v>631</v>
      </c>
    </row>
    <row r="151" spans="2:65" s="137" customFormat="1" ht="22.5" customHeight="1">
      <c r="B151" s="130"/>
      <c r="C151" s="302" t="s">
        <v>502</v>
      </c>
      <c r="D151" s="302" t="s">
        <v>152</v>
      </c>
      <c r="E151" s="303" t="s">
        <v>1623</v>
      </c>
      <c r="F151" s="93" t="s">
        <v>1624</v>
      </c>
      <c r="G151" s="304" t="s">
        <v>175</v>
      </c>
      <c r="H151" s="305">
        <v>0.5</v>
      </c>
      <c r="I151" s="8"/>
      <c r="J151" s="306">
        <f t="shared" si="30"/>
        <v>0</v>
      </c>
      <c r="K151" s="93" t="s">
        <v>5</v>
      </c>
      <c r="L151" s="130"/>
      <c r="M151" s="307" t="s">
        <v>5</v>
      </c>
      <c r="N151" s="308" t="s">
        <v>48</v>
      </c>
      <c r="O151" s="131"/>
      <c r="P151" s="309">
        <f t="shared" si="31"/>
        <v>0</v>
      </c>
      <c r="Q151" s="309">
        <v>0</v>
      </c>
      <c r="R151" s="309">
        <f t="shared" si="32"/>
        <v>0</v>
      </c>
      <c r="S151" s="309">
        <v>0</v>
      </c>
      <c r="T151" s="310">
        <f t="shared" si="33"/>
        <v>0</v>
      </c>
      <c r="AR151" s="109" t="s">
        <v>536</v>
      </c>
      <c r="AT151" s="109" t="s">
        <v>152</v>
      </c>
      <c r="AU151" s="109" t="s">
        <v>85</v>
      </c>
      <c r="AY151" s="109" t="s">
        <v>150</v>
      </c>
      <c r="BE151" s="311">
        <f t="shared" si="34"/>
        <v>0</v>
      </c>
      <c r="BF151" s="311">
        <f t="shared" si="35"/>
        <v>0</v>
      </c>
      <c r="BG151" s="311">
        <f t="shared" si="36"/>
        <v>0</v>
      </c>
      <c r="BH151" s="311">
        <f t="shared" si="37"/>
        <v>0</v>
      </c>
      <c r="BI151" s="311">
        <f t="shared" si="38"/>
        <v>0</v>
      </c>
      <c r="BJ151" s="109" t="s">
        <v>25</v>
      </c>
      <c r="BK151" s="311">
        <f t="shared" si="39"/>
        <v>0</v>
      </c>
      <c r="BL151" s="109" t="s">
        <v>536</v>
      </c>
      <c r="BM151" s="109" t="s">
        <v>641</v>
      </c>
    </row>
    <row r="152" spans="2:65" s="137" customFormat="1" ht="22.5" customHeight="1">
      <c r="B152" s="130"/>
      <c r="C152" s="302" t="s">
        <v>518</v>
      </c>
      <c r="D152" s="302" t="s">
        <v>152</v>
      </c>
      <c r="E152" s="303" t="s">
        <v>1625</v>
      </c>
      <c r="F152" s="93" t="s">
        <v>1626</v>
      </c>
      <c r="G152" s="304" t="s">
        <v>169</v>
      </c>
      <c r="H152" s="305">
        <v>3</v>
      </c>
      <c r="I152" s="8"/>
      <c r="J152" s="306">
        <f t="shared" si="30"/>
        <v>0</v>
      </c>
      <c r="K152" s="93" t="s">
        <v>5</v>
      </c>
      <c r="L152" s="130"/>
      <c r="M152" s="307" t="s">
        <v>5</v>
      </c>
      <c r="N152" s="308" t="s">
        <v>48</v>
      </c>
      <c r="O152" s="131"/>
      <c r="P152" s="309">
        <f t="shared" si="31"/>
        <v>0</v>
      </c>
      <c r="Q152" s="309">
        <v>0</v>
      </c>
      <c r="R152" s="309">
        <f t="shared" si="32"/>
        <v>0</v>
      </c>
      <c r="S152" s="309">
        <v>0</v>
      </c>
      <c r="T152" s="310">
        <f t="shared" si="33"/>
        <v>0</v>
      </c>
      <c r="AR152" s="109" t="s">
        <v>536</v>
      </c>
      <c r="AT152" s="109" t="s">
        <v>152</v>
      </c>
      <c r="AU152" s="109" t="s">
        <v>85</v>
      </c>
      <c r="AY152" s="109" t="s">
        <v>150</v>
      </c>
      <c r="BE152" s="311">
        <f t="shared" si="34"/>
        <v>0</v>
      </c>
      <c r="BF152" s="311">
        <f t="shared" si="35"/>
        <v>0</v>
      </c>
      <c r="BG152" s="311">
        <f t="shared" si="36"/>
        <v>0</v>
      </c>
      <c r="BH152" s="311">
        <f t="shared" si="37"/>
        <v>0</v>
      </c>
      <c r="BI152" s="311">
        <f t="shared" si="38"/>
        <v>0</v>
      </c>
      <c r="BJ152" s="109" t="s">
        <v>25</v>
      </c>
      <c r="BK152" s="311">
        <f t="shared" si="39"/>
        <v>0</v>
      </c>
      <c r="BL152" s="109" t="s">
        <v>536</v>
      </c>
      <c r="BM152" s="109" t="s">
        <v>654</v>
      </c>
    </row>
    <row r="153" spans="2:65" s="137" customFormat="1" ht="22.5" customHeight="1">
      <c r="B153" s="130"/>
      <c r="C153" s="302" t="s">
        <v>510</v>
      </c>
      <c r="D153" s="302" t="s">
        <v>152</v>
      </c>
      <c r="E153" s="303" t="s">
        <v>1627</v>
      </c>
      <c r="F153" s="93" t="s">
        <v>1628</v>
      </c>
      <c r="G153" s="304" t="s">
        <v>169</v>
      </c>
      <c r="H153" s="305">
        <v>3</v>
      </c>
      <c r="I153" s="8"/>
      <c r="J153" s="306">
        <f t="shared" si="30"/>
        <v>0</v>
      </c>
      <c r="K153" s="93" t="s">
        <v>5</v>
      </c>
      <c r="L153" s="130"/>
      <c r="M153" s="307" t="s">
        <v>5</v>
      </c>
      <c r="N153" s="308" t="s">
        <v>48</v>
      </c>
      <c r="O153" s="131"/>
      <c r="P153" s="309">
        <f t="shared" si="31"/>
        <v>0</v>
      </c>
      <c r="Q153" s="309">
        <v>0</v>
      </c>
      <c r="R153" s="309">
        <f t="shared" si="32"/>
        <v>0</v>
      </c>
      <c r="S153" s="309">
        <v>0</v>
      </c>
      <c r="T153" s="310">
        <f t="shared" si="33"/>
        <v>0</v>
      </c>
      <c r="AR153" s="109" t="s">
        <v>536</v>
      </c>
      <c r="AT153" s="109" t="s">
        <v>152</v>
      </c>
      <c r="AU153" s="109" t="s">
        <v>85</v>
      </c>
      <c r="AY153" s="109" t="s">
        <v>150</v>
      </c>
      <c r="BE153" s="311">
        <f t="shared" si="34"/>
        <v>0</v>
      </c>
      <c r="BF153" s="311">
        <f t="shared" si="35"/>
        <v>0</v>
      </c>
      <c r="BG153" s="311">
        <f t="shared" si="36"/>
        <v>0</v>
      </c>
      <c r="BH153" s="311">
        <f t="shared" si="37"/>
        <v>0</v>
      </c>
      <c r="BI153" s="311">
        <f t="shared" si="38"/>
        <v>0</v>
      </c>
      <c r="BJ153" s="109" t="s">
        <v>25</v>
      </c>
      <c r="BK153" s="311">
        <f t="shared" si="39"/>
        <v>0</v>
      </c>
      <c r="BL153" s="109" t="s">
        <v>536</v>
      </c>
      <c r="BM153" s="109" t="s">
        <v>664</v>
      </c>
    </row>
    <row r="154" spans="2:65" s="137" customFormat="1" ht="22.5" customHeight="1">
      <c r="B154" s="130"/>
      <c r="C154" s="339" t="s">
        <v>514</v>
      </c>
      <c r="D154" s="339" t="s">
        <v>337</v>
      </c>
      <c r="E154" s="340" t="s">
        <v>1629</v>
      </c>
      <c r="F154" s="341" t="s">
        <v>1630</v>
      </c>
      <c r="G154" s="342" t="s">
        <v>169</v>
      </c>
      <c r="H154" s="343">
        <v>3</v>
      </c>
      <c r="I154" s="12"/>
      <c r="J154" s="344">
        <f t="shared" si="30"/>
        <v>0</v>
      </c>
      <c r="K154" s="341" t="s">
        <v>5</v>
      </c>
      <c r="L154" s="345"/>
      <c r="M154" s="346" t="s">
        <v>5</v>
      </c>
      <c r="N154" s="347" t="s">
        <v>48</v>
      </c>
      <c r="O154" s="131"/>
      <c r="P154" s="309">
        <f t="shared" si="31"/>
        <v>0</v>
      </c>
      <c r="Q154" s="309">
        <v>0</v>
      </c>
      <c r="R154" s="309">
        <f t="shared" si="32"/>
        <v>0</v>
      </c>
      <c r="S154" s="309">
        <v>0</v>
      </c>
      <c r="T154" s="310">
        <f t="shared" si="33"/>
        <v>0</v>
      </c>
      <c r="AR154" s="109" t="s">
        <v>1596</v>
      </c>
      <c r="AT154" s="109" t="s">
        <v>337</v>
      </c>
      <c r="AU154" s="109" t="s">
        <v>85</v>
      </c>
      <c r="AY154" s="109" t="s">
        <v>150</v>
      </c>
      <c r="BE154" s="311">
        <f t="shared" si="34"/>
        <v>0</v>
      </c>
      <c r="BF154" s="311">
        <f t="shared" si="35"/>
        <v>0</v>
      </c>
      <c r="BG154" s="311">
        <f t="shared" si="36"/>
        <v>0</v>
      </c>
      <c r="BH154" s="311">
        <f t="shared" si="37"/>
        <v>0</v>
      </c>
      <c r="BI154" s="311">
        <f t="shared" si="38"/>
        <v>0</v>
      </c>
      <c r="BJ154" s="109" t="s">
        <v>25</v>
      </c>
      <c r="BK154" s="311">
        <f t="shared" si="39"/>
        <v>0</v>
      </c>
      <c r="BL154" s="109" t="s">
        <v>536</v>
      </c>
      <c r="BM154" s="109" t="s">
        <v>675</v>
      </c>
    </row>
    <row r="155" spans="2:65" s="137" customFormat="1" ht="22.5" customHeight="1">
      <c r="B155" s="130"/>
      <c r="C155" s="302" t="s">
        <v>506</v>
      </c>
      <c r="D155" s="302" t="s">
        <v>152</v>
      </c>
      <c r="E155" s="303" t="s">
        <v>1631</v>
      </c>
      <c r="F155" s="93" t="s">
        <v>1632</v>
      </c>
      <c r="G155" s="304" t="s">
        <v>155</v>
      </c>
      <c r="H155" s="305">
        <v>3</v>
      </c>
      <c r="I155" s="8"/>
      <c r="J155" s="306">
        <f t="shared" si="30"/>
        <v>0</v>
      </c>
      <c r="K155" s="93" t="s">
        <v>5</v>
      </c>
      <c r="L155" s="130"/>
      <c r="M155" s="307" t="s">
        <v>5</v>
      </c>
      <c r="N155" s="349" t="s">
        <v>48</v>
      </c>
      <c r="O155" s="350"/>
      <c r="P155" s="351">
        <f t="shared" si="31"/>
        <v>0</v>
      </c>
      <c r="Q155" s="351">
        <v>0</v>
      </c>
      <c r="R155" s="351">
        <f t="shared" si="32"/>
        <v>0</v>
      </c>
      <c r="S155" s="351">
        <v>0</v>
      </c>
      <c r="T155" s="352">
        <f t="shared" si="33"/>
        <v>0</v>
      </c>
      <c r="AR155" s="109" t="s">
        <v>536</v>
      </c>
      <c r="AT155" s="109" t="s">
        <v>152</v>
      </c>
      <c r="AU155" s="109" t="s">
        <v>85</v>
      </c>
      <c r="AY155" s="109" t="s">
        <v>150</v>
      </c>
      <c r="BE155" s="311">
        <f t="shared" si="34"/>
        <v>0</v>
      </c>
      <c r="BF155" s="311">
        <f t="shared" si="35"/>
        <v>0</v>
      </c>
      <c r="BG155" s="311">
        <f t="shared" si="36"/>
        <v>0</v>
      </c>
      <c r="BH155" s="311">
        <f t="shared" si="37"/>
        <v>0</v>
      </c>
      <c r="BI155" s="311">
        <f t="shared" si="38"/>
        <v>0</v>
      </c>
      <c r="BJ155" s="109" t="s">
        <v>25</v>
      </c>
      <c r="BK155" s="311">
        <f t="shared" si="39"/>
        <v>0</v>
      </c>
      <c r="BL155" s="109" t="s">
        <v>536</v>
      </c>
      <c r="BM155" s="109" t="s">
        <v>687</v>
      </c>
    </row>
    <row r="156" spans="2:65" s="137" customFormat="1" ht="6.9" customHeight="1">
      <c r="B156" s="156"/>
      <c r="C156" s="157"/>
      <c r="D156" s="157"/>
      <c r="E156" s="157"/>
      <c r="F156" s="157"/>
      <c r="G156" s="157"/>
      <c r="H156" s="157"/>
      <c r="I156" s="157"/>
      <c r="J156" s="157"/>
      <c r="K156" s="157"/>
      <c r="L156" s="130"/>
    </row>
  </sheetData>
  <sheetProtection password="C6B9" sheet="1" objects="1" scenarios="1" formatRows="0" selectLockedCells="1"/>
  <autoFilter ref="C94:K155"/>
  <mergeCells count="12">
    <mergeCell ref="G1:H1"/>
    <mergeCell ref="L2:V2"/>
    <mergeCell ref="E49:H49"/>
    <mergeCell ref="E51:H51"/>
    <mergeCell ref="E83:H83"/>
    <mergeCell ref="E85:H85"/>
    <mergeCell ref="E87:H87"/>
    <mergeCell ref="E7:H7"/>
    <mergeCell ref="E9:H9"/>
    <mergeCell ref="E11:H11"/>
    <mergeCell ref="E26:H26"/>
    <mergeCell ref="E47:H47"/>
  </mergeCells>
  <hyperlinks>
    <hyperlink ref="F1:G1" location="C2" display="1) Krycí list soupisu"/>
    <hyperlink ref="G1:H1" location="C58" display="2) Rekapitulace"/>
    <hyperlink ref="J1" location="C94"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21"/>
  <sheetViews>
    <sheetView showGridLines="0" workbookViewId="0">
      <pane ySplit="1" topLeftCell="A76" activePane="bottomLeft" state="frozen"/>
      <selection pane="bottomLeft" activeCell="I92" sqref="I92"/>
    </sheetView>
  </sheetViews>
  <sheetFormatPr defaultRowHeight="12"/>
  <cols>
    <col min="1" max="1" width="8.28515625" style="105" customWidth="1"/>
    <col min="2" max="2" width="1.7109375" style="105" customWidth="1"/>
    <col min="3" max="3" width="4.140625" style="105" customWidth="1"/>
    <col min="4" max="4" width="4.28515625" style="105" customWidth="1"/>
    <col min="5" max="5" width="17.140625" style="105" customWidth="1"/>
    <col min="6" max="6" width="75" style="105" customWidth="1"/>
    <col min="7" max="7" width="8.7109375" style="105" customWidth="1"/>
    <col min="8" max="8" width="11.140625" style="105" customWidth="1"/>
    <col min="9" max="9" width="12.7109375" style="105" customWidth="1"/>
    <col min="10" max="10" width="23.42578125" style="105" customWidth="1"/>
    <col min="11" max="11" width="15.42578125" style="105" customWidth="1"/>
    <col min="12" max="12" width="9.140625" style="105"/>
    <col min="13" max="18" width="9.28515625" style="105" hidden="1"/>
    <col min="19" max="19" width="8.140625" style="105" hidden="1" customWidth="1"/>
    <col min="20" max="20" width="29.7109375" style="105" hidden="1" customWidth="1"/>
    <col min="21" max="21" width="16.28515625" style="105" hidden="1" customWidth="1"/>
    <col min="22" max="22" width="12.28515625" style="105" customWidth="1"/>
    <col min="23" max="23" width="16.28515625" style="105" customWidth="1"/>
    <col min="24" max="24" width="12.28515625" style="105" customWidth="1"/>
    <col min="25" max="25" width="15" style="105" customWidth="1"/>
    <col min="26" max="26" width="11" style="105" customWidth="1"/>
    <col min="27" max="27" width="15" style="105" customWidth="1"/>
    <col min="28" max="28" width="16.28515625" style="105" customWidth="1"/>
    <col min="29" max="29" width="11" style="105" customWidth="1"/>
    <col min="30" max="30" width="15" style="105" customWidth="1"/>
    <col min="31" max="31" width="16.28515625" style="105" customWidth="1"/>
    <col min="32" max="43" width="9.140625" style="105"/>
    <col min="44" max="65" width="9.28515625" style="105" hidden="1"/>
    <col min="66" max="16384" width="9.140625" style="105"/>
  </cols>
  <sheetData>
    <row r="1" spans="1:70" ht="21.75" customHeight="1">
      <c r="A1" s="104"/>
      <c r="B1" s="3"/>
      <c r="C1" s="3"/>
      <c r="D1" s="4" t="s">
        <v>1</v>
      </c>
      <c r="E1" s="3"/>
      <c r="F1" s="232" t="s">
        <v>108</v>
      </c>
      <c r="G1" s="233" t="s">
        <v>109</v>
      </c>
      <c r="H1" s="233"/>
      <c r="I1" s="3"/>
      <c r="J1" s="232" t="s">
        <v>110</v>
      </c>
      <c r="K1" s="4" t="s">
        <v>111</v>
      </c>
      <c r="L1" s="232" t="s">
        <v>112</v>
      </c>
      <c r="M1" s="232"/>
      <c r="N1" s="232"/>
      <c r="O1" s="232"/>
      <c r="P1" s="232"/>
      <c r="Q1" s="232"/>
      <c r="R1" s="232"/>
      <c r="S1" s="232"/>
      <c r="T1" s="232"/>
      <c r="U1" s="103"/>
      <c r="V1" s="103"/>
      <c r="W1" s="104"/>
      <c r="X1" s="104"/>
      <c r="Y1" s="104"/>
      <c r="Z1" s="104"/>
      <c r="AA1" s="104"/>
      <c r="AB1" s="104"/>
      <c r="AC1" s="104"/>
      <c r="AD1" s="104"/>
      <c r="AE1" s="104"/>
      <c r="AF1" s="104"/>
      <c r="AG1" s="104"/>
      <c r="AH1" s="104"/>
      <c r="AI1" s="104"/>
      <c r="AJ1" s="104"/>
      <c r="AK1" s="104"/>
      <c r="AL1" s="104"/>
      <c r="AM1" s="104"/>
      <c r="AN1" s="104"/>
      <c r="AO1" s="104"/>
      <c r="AP1" s="104"/>
      <c r="AQ1" s="104"/>
      <c r="AR1" s="104"/>
      <c r="AS1" s="104"/>
      <c r="AT1" s="104"/>
      <c r="AU1" s="104"/>
      <c r="AV1" s="104"/>
      <c r="AW1" s="104"/>
      <c r="AX1" s="104"/>
      <c r="AY1" s="104"/>
      <c r="AZ1" s="104"/>
      <c r="BA1" s="104"/>
      <c r="BB1" s="104"/>
      <c r="BC1" s="104"/>
      <c r="BD1" s="104"/>
      <c r="BE1" s="104"/>
      <c r="BF1" s="104"/>
      <c r="BG1" s="104"/>
      <c r="BH1" s="104"/>
      <c r="BI1" s="104"/>
      <c r="BJ1" s="104"/>
      <c r="BK1" s="104"/>
      <c r="BL1" s="104"/>
      <c r="BM1" s="104"/>
      <c r="BN1" s="104"/>
      <c r="BO1" s="104"/>
      <c r="BP1" s="104"/>
      <c r="BQ1" s="104"/>
      <c r="BR1" s="104"/>
    </row>
    <row r="2" spans="1:70" ht="36.9" customHeight="1">
      <c r="L2" s="107" t="s">
        <v>8</v>
      </c>
      <c r="M2" s="108"/>
      <c r="N2" s="108"/>
      <c r="O2" s="108"/>
      <c r="P2" s="108"/>
      <c r="Q2" s="108"/>
      <c r="R2" s="108"/>
      <c r="S2" s="108"/>
      <c r="T2" s="108"/>
      <c r="U2" s="108"/>
      <c r="V2" s="108"/>
      <c r="AT2" s="109" t="s">
        <v>104</v>
      </c>
    </row>
    <row r="3" spans="1:70" ht="6.9" customHeight="1">
      <c r="B3" s="110"/>
      <c r="C3" s="111"/>
      <c r="D3" s="111"/>
      <c r="E3" s="111"/>
      <c r="F3" s="111"/>
      <c r="G3" s="111"/>
      <c r="H3" s="111"/>
      <c r="I3" s="111"/>
      <c r="J3" s="111"/>
      <c r="K3" s="112"/>
      <c r="AT3" s="109" t="s">
        <v>85</v>
      </c>
    </row>
    <row r="4" spans="1:70" ht="36.9" customHeight="1">
      <c r="B4" s="113"/>
      <c r="C4" s="114"/>
      <c r="D4" s="115" t="s">
        <v>113</v>
      </c>
      <c r="E4" s="114"/>
      <c r="F4" s="114"/>
      <c r="G4" s="114"/>
      <c r="H4" s="114"/>
      <c r="I4" s="114"/>
      <c r="J4" s="114"/>
      <c r="K4" s="116"/>
      <c r="M4" s="117" t="s">
        <v>13</v>
      </c>
      <c r="AT4" s="109" t="s">
        <v>6</v>
      </c>
    </row>
    <row r="5" spans="1:70" ht="6.9" customHeight="1">
      <c r="B5" s="113"/>
      <c r="C5" s="114"/>
      <c r="D5" s="114"/>
      <c r="E5" s="114"/>
      <c r="F5" s="114"/>
      <c r="G5" s="114"/>
      <c r="H5" s="114"/>
      <c r="I5" s="114"/>
      <c r="J5" s="114"/>
      <c r="K5" s="116"/>
    </row>
    <row r="6" spans="1:70" ht="13.2">
      <c r="B6" s="113"/>
      <c r="C6" s="114"/>
      <c r="D6" s="126" t="s">
        <v>19</v>
      </c>
      <c r="E6" s="114"/>
      <c r="F6" s="114"/>
      <c r="G6" s="114"/>
      <c r="H6" s="114"/>
      <c r="I6" s="114"/>
      <c r="J6" s="114"/>
      <c r="K6" s="116"/>
    </row>
    <row r="7" spans="1:70" ht="22.5" customHeight="1">
      <c r="B7" s="113"/>
      <c r="C7" s="114"/>
      <c r="D7" s="114"/>
      <c r="E7" s="234" t="str">
        <f>'Rekapitulace stavby'!K6</f>
        <v>Vodovod Hostkovice - Lipolec</v>
      </c>
      <c r="F7" s="235"/>
      <c r="G7" s="235"/>
      <c r="H7" s="235"/>
      <c r="I7" s="114"/>
      <c r="J7" s="114"/>
      <c r="K7" s="116"/>
    </row>
    <row r="8" spans="1:70" ht="13.2">
      <c r="B8" s="113"/>
      <c r="C8" s="114"/>
      <c r="D8" s="126" t="s">
        <v>114</v>
      </c>
      <c r="E8" s="114"/>
      <c r="F8" s="114"/>
      <c r="G8" s="114"/>
      <c r="H8" s="114"/>
      <c r="I8" s="114"/>
      <c r="J8" s="114"/>
      <c r="K8" s="116"/>
    </row>
    <row r="9" spans="1:70" s="137" customFormat="1" ht="22.5" customHeight="1">
      <c r="B9" s="130"/>
      <c r="C9" s="131"/>
      <c r="D9" s="131"/>
      <c r="E9" s="234" t="s">
        <v>1506</v>
      </c>
      <c r="F9" s="236"/>
      <c r="G9" s="236"/>
      <c r="H9" s="236"/>
      <c r="I9" s="131"/>
      <c r="J9" s="131"/>
      <c r="K9" s="136"/>
    </row>
    <row r="10" spans="1:70" s="137" customFormat="1" ht="13.2">
      <c r="B10" s="130"/>
      <c r="C10" s="131"/>
      <c r="D10" s="126" t="s">
        <v>116</v>
      </c>
      <c r="E10" s="131"/>
      <c r="F10" s="131"/>
      <c r="G10" s="131"/>
      <c r="H10" s="131"/>
      <c r="I10" s="131"/>
      <c r="J10" s="131"/>
      <c r="K10" s="136"/>
    </row>
    <row r="11" spans="1:70" s="137" customFormat="1" ht="36.9" customHeight="1">
      <c r="B11" s="130"/>
      <c r="C11" s="131"/>
      <c r="D11" s="131"/>
      <c r="E11" s="237" t="s">
        <v>1633</v>
      </c>
      <c r="F11" s="236"/>
      <c r="G11" s="236"/>
      <c r="H11" s="236"/>
      <c r="I11" s="131"/>
      <c r="J11" s="131"/>
      <c r="K11" s="136"/>
    </row>
    <row r="12" spans="1:70" s="137" customFormat="1">
      <c r="B12" s="130"/>
      <c r="C12" s="131"/>
      <c r="D12" s="131"/>
      <c r="E12" s="131"/>
      <c r="F12" s="131"/>
      <c r="G12" s="131"/>
      <c r="H12" s="131"/>
      <c r="I12" s="131"/>
      <c r="J12" s="131"/>
      <c r="K12" s="136"/>
    </row>
    <row r="13" spans="1:70" s="137" customFormat="1" ht="14.4" customHeight="1">
      <c r="B13" s="130"/>
      <c r="C13" s="131"/>
      <c r="D13" s="126" t="s">
        <v>22</v>
      </c>
      <c r="E13" s="131"/>
      <c r="F13" s="127" t="s">
        <v>5</v>
      </c>
      <c r="G13" s="131"/>
      <c r="H13" s="131"/>
      <c r="I13" s="126" t="s">
        <v>24</v>
      </c>
      <c r="J13" s="127" t="s">
        <v>5</v>
      </c>
      <c r="K13" s="136"/>
    </row>
    <row r="14" spans="1:70" s="137" customFormat="1" ht="14.4" customHeight="1">
      <c r="B14" s="130"/>
      <c r="C14" s="131"/>
      <c r="D14" s="126" t="s">
        <v>26</v>
      </c>
      <c r="E14" s="131"/>
      <c r="F14" s="127" t="s">
        <v>27</v>
      </c>
      <c r="G14" s="131"/>
      <c r="H14" s="131"/>
      <c r="I14" s="126" t="s">
        <v>28</v>
      </c>
      <c r="J14" s="238" t="str">
        <f>'Rekapitulace stavby'!AN8</f>
        <v>Vyplň údaj v rekapitulaci</v>
      </c>
      <c r="K14" s="136"/>
    </row>
    <row r="15" spans="1:70" s="137" customFormat="1" ht="10.95" customHeight="1">
      <c r="B15" s="130"/>
      <c r="C15" s="131"/>
      <c r="D15" s="131"/>
      <c r="E15" s="131"/>
      <c r="F15" s="131"/>
      <c r="G15" s="131"/>
      <c r="H15" s="131"/>
      <c r="I15" s="131"/>
      <c r="J15" s="131"/>
      <c r="K15" s="136"/>
    </row>
    <row r="16" spans="1:70" s="137" customFormat="1" ht="14.4" customHeight="1">
      <c r="B16" s="130"/>
      <c r="C16" s="131"/>
      <c r="D16" s="126" t="s">
        <v>31</v>
      </c>
      <c r="E16" s="131"/>
      <c r="F16" s="131"/>
      <c r="G16" s="131"/>
      <c r="H16" s="131"/>
      <c r="I16" s="126" t="s">
        <v>32</v>
      </c>
      <c r="J16" s="127" t="str">
        <f>IF('Rekapitulace stavby'!AN10="","",'Rekapitulace stavby'!AN10)</f>
        <v/>
      </c>
      <c r="K16" s="136"/>
    </row>
    <row r="17" spans="2:11" s="137" customFormat="1" ht="18" customHeight="1">
      <c r="B17" s="130"/>
      <c r="C17" s="131"/>
      <c r="D17" s="131"/>
      <c r="E17" s="127" t="str">
        <f>IF('Rekapitulace stavby'!E11="","",'Rekapitulace stavby'!E11)</f>
        <v xml:space="preserve"> </v>
      </c>
      <c r="F17" s="131"/>
      <c r="G17" s="131"/>
      <c r="H17" s="131"/>
      <c r="I17" s="126" t="s">
        <v>34</v>
      </c>
      <c r="J17" s="127" t="str">
        <f>IF('Rekapitulace stavby'!AN11="","",'Rekapitulace stavby'!AN11)</f>
        <v/>
      </c>
      <c r="K17" s="136"/>
    </row>
    <row r="18" spans="2:11" s="137" customFormat="1" ht="6.9" customHeight="1">
      <c r="B18" s="130"/>
      <c r="C18" s="131"/>
      <c r="D18" s="131"/>
      <c r="E18" s="131"/>
      <c r="F18" s="131"/>
      <c r="G18" s="131"/>
      <c r="H18" s="131"/>
      <c r="I18" s="131"/>
      <c r="J18" s="131"/>
      <c r="K18" s="136"/>
    </row>
    <row r="19" spans="2:11" s="137" customFormat="1" ht="14.4" customHeight="1">
      <c r="B19" s="130"/>
      <c r="C19" s="131"/>
      <c r="D19" s="126" t="s">
        <v>35</v>
      </c>
      <c r="E19" s="131"/>
      <c r="F19" s="131"/>
      <c r="G19" s="131"/>
      <c r="H19" s="131"/>
      <c r="I19" s="126" t="s">
        <v>32</v>
      </c>
      <c r="J19" s="127" t="str">
        <f>IF('Rekapitulace stavby'!AN13="Vyplň údaj","",IF('Rekapitulace stavby'!AN13="","",'Rekapitulace stavby'!AN13))</f>
        <v/>
      </c>
      <c r="K19" s="136"/>
    </row>
    <row r="20" spans="2:11" s="137" customFormat="1" ht="18" customHeight="1">
      <c r="B20" s="130"/>
      <c r="C20" s="131"/>
      <c r="D20" s="131"/>
      <c r="E20" s="127" t="str">
        <f>IF('Rekapitulace stavby'!E14="Vyplň údaj","",IF('Rekapitulace stavby'!E14="","",'Rekapitulace stavby'!E14))</f>
        <v/>
      </c>
      <c r="F20" s="131"/>
      <c r="G20" s="131"/>
      <c r="H20" s="131"/>
      <c r="I20" s="126" t="s">
        <v>34</v>
      </c>
      <c r="J20" s="127" t="str">
        <f>IF('Rekapitulace stavby'!AN14="Vyplň údaj","",IF('Rekapitulace stavby'!AN14="","",'Rekapitulace stavby'!AN14))</f>
        <v/>
      </c>
      <c r="K20" s="136"/>
    </row>
    <row r="21" spans="2:11" s="137" customFormat="1" ht="6.9" customHeight="1">
      <c r="B21" s="130"/>
      <c r="C21" s="131"/>
      <c r="D21" s="131"/>
      <c r="E21" s="131"/>
      <c r="F21" s="131"/>
      <c r="G21" s="131"/>
      <c r="H21" s="131"/>
      <c r="I21" s="131"/>
      <c r="J21" s="131"/>
      <c r="K21" s="136"/>
    </row>
    <row r="22" spans="2:11" s="137" customFormat="1" ht="14.4" customHeight="1">
      <c r="B22" s="130"/>
      <c r="C22" s="131"/>
      <c r="D22" s="126" t="s">
        <v>37</v>
      </c>
      <c r="E22" s="131"/>
      <c r="F22" s="131"/>
      <c r="G22" s="131"/>
      <c r="H22" s="131"/>
      <c r="I22" s="126" t="s">
        <v>32</v>
      </c>
      <c r="J22" s="127" t="s">
        <v>38</v>
      </c>
      <c r="K22" s="136"/>
    </row>
    <row r="23" spans="2:11" s="137" customFormat="1" ht="18" customHeight="1">
      <c r="B23" s="130"/>
      <c r="C23" s="131"/>
      <c r="D23" s="131"/>
      <c r="E23" s="127" t="s">
        <v>39</v>
      </c>
      <c r="F23" s="131"/>
      <c r="G23" s="131"/>
      <c r="H23" s="131"/>
      <c r="I23" s="126" t="s">
        <v>34</v>
      </c>
      <c r="J23" s="127" t="s">
        <v>5</v>
      </c>
      <c r="K23" s="136"/>
    </row>
    <row r="24" spans="2:11" s="137" customFormat="1" ht="6.9" customHeight="1">
      <c r="B24" s="130"/>
      <c r="C24" s="131"/>
      <c r="D24" s="131"/>
      <c r="E24" s="131"/>
      <c r="F24" s="131"/>
      <c r="G24" s="131"/>
      <c r="H24" s="131"/>
      <c r="I24" s="131"/>
      <c r="J24" s="131"/>
      <c r="K24" s="136"/>
    </row>
    <row r="25" spans="2:11" s="137" customFormat="1" ht="14.4" customHeight="1">
      <c r="B25" s="130"/>
      <c r="C25" s="131"/>
      <c r="D25" s="126" t="s">
        <v>41</v>
      </c>
      <c r="E25" s="131"/>
      <c r="F25" s="131"/>
      <c r="G25" s="131"/>
      <c r="H25" s="131"/>
      <c r="I25" s="131"/>
      <c r="J25" s="131"/>
      <c r="K25" s="136"/>
    </row>
    <row r="26" spans="2:11" s="242" customFormat="1" ht="63" customHeight="1">
      <c r="B26" s="239"/>
      <c r="C26" s="240"/>
      <c r="D26" s="240"/>
      <c r="E26" s="128" t="s">
        <v>42</v>
      </c>
      <c r="F26" s="128"/>
      <c r="G26" s="128"/>
      <c r="H26" s="128"/>
      <c r="I26" s="240"/>
      <c r="J26" s="240"/>
      <c r="K26" s="241"/>
    </row>
    <row r="27" spans="2:11" s="137" customFormat="1" ht="6.9" customHeight="1">
      <c r="B27" s="130"/>
      <c r="C27" s="131"/>
      <c r="D27" s="131"/>
      <c r="E27" s="131"/>
      <c r="F27" s="131"/>
      <c r="G27" s="131"/>
      <c r="H27" s="131"/>
      <c r="I27" s="131"/>
      <c r="J27" s="131"/>
      <c r="K27" s="136"/>
    </row>
    <row r="28" spans="2:11" s="137" customFormat="1" ht="6.9" customHeight="1">
      <c r="B28" s="130"/>
      <c r="C28" s="131"/>
      <c r="D28" s="175"/>
      <c r="E28" s="175"/>
      <c r="F28" s="175"/>
      <c r="G28" s="175"/>
      <c r="H28" s="175"/>
      <c r="I28" s="175"/>
      <c r="J28" s="175"/>
      <c r="K28" s="243"/>
    </row>
    <row r="29" spans="2:11" s="137" customFormat="1" ht="25.35" customHeight="1">
      <c r="B29" s="130"/>
      <c r="C29" s="131"/>
      <c r="D29" s="244" t="s">
        <v>43</v>
      </c>
      <c r="E29" s="131"/>
      <c r="F29" s="131"/>
      <c r="G29" s="131"/>
      <c r="H29" s="131"/>
      <c r="I29" s="131"/>
      <c r="J29" s="245">
        <f>ROUND(J88,2)</f>
        <v>0</v>
      </c>
      <c r="K29" s="136"/>
    </row>
    <row r="30" spans="2:11" s="137" customFormat="1" ht="6.9" customHeight="1">
      <c r="B30" s="130"/>
      <c r="C30" s="131"/>
      <c r="D30" s="175"/>
      <c r="E30" s="175"/>
      <c r="F30" s="175"/>
      <c r="G30" s="175"/>
      <c r="H30" s="175"/>
      <c r="I30" s="175"/>
      <c r="J30" s="175"/>
      <c r="K30" s="243"/>
    </row>
    <row r="31" spans="2:11" s="137" customFormat="1" ht="14.4" customHeight="1">
      <c r="B31" s="130"/>
      <c r="C31" s="131"/>
      <c r="D31" s="131"/>
      <c r="E31" s="131"/>
      <c r="F31" s="246" t="s">
        <v>45</v>
      </c>
      <c r="G31" s="131"/>
      <c r="H31" s="131"/>
      <c r="I31" s="246" t="s">
        <v>44</v>
      </c>
      <c r="J31" s="246" t="s">
        <v>46</v>
      </c>
      <c r="K31" s="136"/>
    </row>
    <row r="32" spans="2:11" s="137" customFormat="1" ht="14.4" customHeight="1">
      <c r="B32" s="130"/>
      <c r="C32" s="131"/>
      <c r="D32" s="141" t="s">
        <v>47</v>
      </c>
      <c r="E32" s="141" t="s">
        <v>48</v>
      </c>
      <c r="F32" s="247">
        <f>ROUND(SUM(BE88:BE120), 2)</f>
        <v>0</v>
      </c>
      <c r="G32" s="131"/>
      <c r="H32" s="131"/>
      <c r="I32" s="248">
        <v>0.21</v>
      </c>
      <c r="J32" s="247">
        <f>ROUND(ROUND((SUM(BE88:BE120)), 2)*I32, 2)</f>
        <v>0</v>
      </c>
      <c r="K32" s="136"/>
    </row>
    <row r="33" spans="2:11" s="137" customFormat="1" ht="14.4" customHeight="1">
      <c r="B33" s="130"/>
      <c r="C33" s="131"/>
      <c r="D33" s="131"/>
      <c r="E33" s="141" t="s">
        <v>49</v>
      </c>
      <c r="F33" s="247">
        <f>ROUND(SUM(BF88:BF120), 2)</f>
        <v>0</v>
      </c>
      <c r="G33" s="131"/>
      <c r="H33" s="131"/>
      <c r="I33" s="248">
        <v>0.15</v>
      </c>
      <c r="J33" s="247">
        <f>ROUND(ROUND((SUM(BF88:BF120)), 2)*I33, 2)</f>
        <v>0</v>
      </c>
      <c r="K33" s="136"/>
    </row>
    <row r="34" spans="2:11" s="137" customFormat="1" ht="14.4" hidden="1" customHeight="1">
      <c r="B34" s="130"/>
      <c r="C34" s="131"/>
      <c r="D34" s="131"/>
      <c r="E34" s="141" t="s">
        <v>50</v>
      </c>
      <c r="F34" s="247">
        <f>ROUND(SUM(BG88:BG120), 2)</f>
        <v>0</v>
      </c>
      <c r="G34" s="131"/>
      <c r="H34" s="131"/>
      <c r="I34" s="248">
        <v>0.21</v>
      </c>
      <c r="J34" s="247">
        <v>0</v>
      </c>
      <c r="K34" s="136"/>
    </row>
    <row r="35" spans="2:11" s="137" customFormat="1" ht="14.4" hidden="1" customHeight="1">
      <c r="B35" s="130"/>
      <c r="C35" s="131"/>
      <c r="D35" s="131"/>
      <c r="E35" s="141" t="s">
        <v>51</v>
      </c>
      <c r="F35" s="247">
        <f>ROUND(SUM(BH88:BH120), 2)</f>
        <v>0</v>
      </c>
      <c r="G35" s="131"/>
      <c r="H35" s="131"/>
      <c r="I35" s="248">
        <v>0.15</v>
      </c>
      <c r="J35" s="247">
        <v>0</v>
      </c>
      <c r="K35" s="136"/>
    </row>
    <row r="36" spans="2:11" s="137" customFormat="1" ht="14.4" hidden="1" customHeight="1">
      <c r="B36" s="130"/>
      <c r="C36" s="131"/>
      <c r="D36" s="131"/>
      <c r="E36" s="141" t="s">
        <v>52</v>
      </c>
      <c r="F36" s="247">
        <f>ROUND(SUM(BI88:BI120), 2)</f>
        <v>0</v>
      </c>
      <c r="G36" s="131"/>
      <c r="H36" s="131"/>
      <c r="I36" s="248">
        <v>0</v>
      </c>
      <c r="J36" s="247">
        <v>0</v>
      </c>
      <c r="K36" s="136"/>
    </row>
    <row r="37" spans="2:11" s="137" customFormat="1" ht="6.9" customHeight="1">
      <c r="B37" s="130"/>
      <c r="C37" s="131"/>
      <c r="D37" s="131"/>
      <c r="E37" s="131"/>
      <c r="F37" s="131"/>
      <c r="G37" s="131"/>
      <c r="H37" s="131"/>
      <c r="I37" s="131"/>
      <c r="J37" s="131"/>
      <c r="K37" s="136"/>
    </row>
    <row r="38" spans="2:11" s="137" customFormat="1" ht="25.35" customHeight="1">
      <c r="B38" s="130"/>
      <c r="C38" s="249"/>
      <c r="D38" s="250" t="s">
        <v>53</v>
      </c>
      <c r="E38" s="182"/>
      <c r="F38" s="182"/>
      <c r="G38" s="251" t="s">
        <v>54</v>
      </c>
      <c r="H38" s="252" t="s">
        <v>55</v>
      </c>
      <c r="I38" s="182"/>
      <c r="J38" s="253">
        <f>SUM(J29:J36)</f>
        <v>0</v>
      </c>
      <c r="K38" s="254"/>
    </row>
    <row r="39" spans="2:11" s="137" customFormat="1" ht="14.4" customHeight="1">
      <c r="B39" s="156"/>
      <c r="C39" s="157"/>
      <c r="D39" s="157"/>
      <c r="E39" s="157"/>
      <c r="F39" s="157"/>
      <c r="G39" s="157"/>
      <c r="H39" s="157"/>
      <c r="I39" s="157"/>
      <c r="J39" s="157"/>
      <c r="K39" s="158"/>
    </row>
    <row r="43" spans="2:11" s="137" customFormat="1" ht="6.9" customHeight="1">
      <c r="B43" s="159"/>
      <c r="C43" s="160"/>
      <c r="D43" s="160"/>
      <c r="E43" s="160"/>
      <c r="F43" s="160"/>
      <c r="G43" s="160"/>
      <c r="H43" s="160"/>
      <c r="I43" s="160"/>
      <c r="J43" s="160"/>
      <c r="K43" s="255"/>
    </row>
    <row r="44" spans="2:11" s="137" customFormat="1" ht="36.9" customHeight="1">
      <c r="B44" s="130"/>
      <c r="C44" s="115" t="s">
        <v>118</v>
      </c>
      <c r="D44" s="131"/>
      <c r="E44" s="131"/>
      <c r="F44" s="131"/>
      <c r="G44" s="131"/>
      <c r="H44" s="131"/>
      <c r="I44" s="131"/>
      <c r="J44" s="131"/>
      <c r="K44" s="136"/>
    </row>
    <row r="45" spans="2:11" s="137" customFormat="1" ht="6.9" customHeight="1">
      <c r="B45" s="130"/>
      <c r="C45" s="131"/>
      <c r="D45" s="131"/>
      <c r="E45" s="131"/>
      <c r="F45" s="131"/>
      <c r="G45" s="131"/>
      <c r="H45" s="131"/>
      <c r="I45" s="131"/>
      <c r="J45" s="131"/>
      <c r="K45" s="136"/>
    </row>
    <row r="46" spans="2:11" s="137" customFormat="1" ht="14.4" customHeight="1">
      <c r="B46" s="130"/>
      <c r="C46" s="126" t="s">
        <v>19</v>
      </c>
      <c r="D46" s="131"/>
      <c r="E46" s="131"/>
      <c r="F46" s="131"/>
      <c r="G46" s="131"/>
      <c r="H46" s="131"/>
      <c r="I46" s="131"/>
      <c r="J46" s="131"/>
      <c r="K46" s="136"/>
    </row>
    <row r="47" spans="2:11" s="137" customFormat="1" ht="22.5" customHeight="1">
      <c r="B47" s="130"/>
      <c r="C47" s="131"/>
      <c r="D47" s="131"/>
      <c r="E47" s="234" t="str">
        <f>E7</f>
        <v>Vodovod Hostkovice - Lipolec</v>
      </c>
      <c r="F47" s="235"/>
      <c r="G47" s="235"/>
      <c r="H47" s="235"/>
      <c r="I47" s="131"/>
      <c r="J47" s="131"/>
      <c r="K47" s="136"/>
    </row>
    <row r="48" spans="2:11" ht="13.2">
      <c r="B48" s="113"/>
      <c r="C48" s="126" t="s">
        <v>114</v>
      </c>
      <c r="D48" s="114"/>
      <c r="E48" s="114"/>
      <c r="F48" s="114"/>
      <c r="G48" s="114"/>
      <c r="H48" s="114"/>
      <c r="I48" s="114"/>
      <c r="J48" s="114"/>
      <c r="K48" s="116"/>
    </row>
    <row r="49" spans="2:47" s="137" customFormat="1" ht="22.5" customHeight="1">
      <c r="B49" s="130"/>
      <c r="C49" s="131"/>
      <c r="D49" s="131"/>
      <c r="E49" s="234" t="s">
        <v>1506</v>
      </c>
      <c r="F49" s="236"/>
      <c r="G49" s="236"/>
      <c r="H49" s="236"/>
      <c r="I49" s="131"/>
      <c r="J49" s="131"/>
      <c r="K49" s="136"/>
    </row>
    <row r="50" spans="2:47" s="137" customFormat="1" ht="14.4" customHeight="1">
      <c r="B50" s="130"/>
      <c r="C50" s="126" t="s">
        <v>116</v>
      </c>
      <c r="D50" s="131"/>
      <c r="E50" s="131"/>
      <c r="F50" s="131"/>
      <c r="G50" s="131"/>
      <c r="H50" s="131"/>
      <c r="I50" s="131"/>
      <c r="J50" s="131"/>
      <c r="K50" s="136"/>
    </row>
    <row r="51" spans="2:47" s="137" customFormat="1" ht="23.25" customHeight="1">
      <c r="B51" s="130"/>
      <c r="C51" s="131"/>
      <c r="D51" s="131"/>
      <c r="E51" s="237" t="str">
        <f>E11</f>
        <v>02 - Přípojka vodojem</v>
      </c>
      <c r="F51" s="236"/>
      <c r="G51" s="236"/>
      <c r="H51" s="236"/>
      <c r="I51" s="131"/>
      <c r="J51" s="131"/>
      <c r="K51" s="136"/>
    </row>
    <row r="52" spans="2:47" s="137" customFormat="1" ht="6.9" customHeight="1">
      <c r="B52" s="130"/>
      <c r="C52" s="131"/>
      <c r="D52" s="131"/>
      <c r="E52" s="131"/>
      <c r="F52" s="131"/>
      <c r="G52" s="131"/>
      <c r="H52" s="131"/>
      <c r="I52" s="131"/>
      <c r="J52" s="131"/>
      <c r="K52" s="136"/>
    </row>
    <row r="53" spans="2:47" s="137" customFormat="1" ht="18" customHeight="1">
      <c r="B53" s="130"/>
      <c r="C53" s="126" t="s">
        <v>26</v>
      </c>
      <c r="D53" s="131"/>
      <c r="E53" s="131"/>
      <c r="F53" s="127" t="str">
        <f>F14</f>
        <v>Hostkovice, Lipolec</v>
      </c>
      <c r="G53" s="131"/>
      <c r="H53" s="131"/>
      <c r="I53" s="126" t="s">
        <v>28</v>
      </c>
      <c r="J53" s="238" t="str">
        <f>IF(J14="","",J14)</f>
        <v>Vyplň údaj v rekapitulaci</v>
      </c>
      <c r="K53" s="136"/>
    </row>
    <row r="54" spans="2:47" s="137" customFormat="1" ht="6.9" customHeight="1">
      <c r="B54" s="130"/>
      <c r="C54" s="131"/>
      <c r="D54" s="131"/>
      <c r="E54" s="131"/>
      <c r="F54" s="131"/>
      <c r="G54" s="131"/>
      <c r="H54" s="131"/>
      <c r="I54" s="131"/>
      <c r="J54" s="131"/>
      <c r="K54" s="136"/>
    </row>
    <row r="55" spans="2:47" s="137" customFormat="1" ht="13.2">
      <c r="B55" s="130"/>
      <c r="C55" s="126" t="s">
        <v>31</v>
      </c>
      <c r="D55" s="131"/>
      <c r="E55" s="131"/>
      <c r="F55" s="127" t="str">
        <f>E17</f>
        <v xml:space="preserve"> </v>
      </c>
      <c r="G55" s="131"/>
      <c r="H55" s="131"/>
      <c r="I55" s="126" t="s">
        <v>37</v>
      </c>
      <c r="J55" s="127" t="str">
        <f>E23</f>
        <v>Ing. Zděněk Hejtman</v>
      </c>
      <c r="K55" s="136"/>
    </row>
    <row r="56" spans="2:47" s="137" customFormat="1" ht="14.4" customHeight="1">
      <c r="B56" s="130"/>
      <c r="C56" s="126" t="s">
        <v>35</v>
      </c>
      <c r="D56" s="131"/>
      <c r="E56" s="131"/>
      <c r="F56" s="127" t="str">
        <f>IF(E20="","",E20)</f>
        <v/>
      </c>
      <c r="G56" s="131"/>
      <c r="H56" s="131"/>
      <c r="I56" s="131"/>
      <c r="J56" s="131"/>
      <c r="K56" s="136"/>
    </row>
    <row r="57" spans="2:47" s="137" customFormat="1" ht="10.35" customHeight="1">
      <c r="B57" s="130"/>
      <c r="C57" s="131"/>
      <c r="D57" s="131"/>
      <c r="E57" s="131"/>
      <c r="F57" s="131"/>
      <c r="G57" s="131"/>
      <c r="H57" s="131"/>
      <c r="I57" s="131"/>
      <c r="J57" s="131"/>
      <c r="K57" s="136"/>
    </row>
    <row r="58" spans="2:47" s="137" customFormat="1" ht="29.25" customHeight="1">
      <c r="B58" s="130"/>
      <c r="C58" s="256" t="s">
        <v>119</v>
      </c>
      <c r="D58" s="249"/>
      <c r="E58" s="249"/>
      <c r="F58" s="249"/>
      <c r="G58" s="249"/>
      <c r="H58" s="249"/>
      <c r="I58" s="249"/>
      <c r="J58" s="257" t="s">
        <v>120</v>
      </c>
      <c r="K58" s="258"/>
    </row>
    <row r="59" spans="2:47" s="137" customFormat="1" ht="10.35" customHeight="1">
      <c r="B59" s="130"/>
      <c r="C59" s="131"/>
      <c r="D59" s="131"/>
      <c r="E59" s="131"/>
      <c r="F59" s="131"/>
      <c r="G59" s="131"/>
      <c r="H59" s="131"/>
      <c r="I59" s="131"/>
      <c r="J59" s="131"/>
      <c r="K59" s="136"/>
    </row>
    <row r="60" spans="2:47" s="137" customFormat="1" ht="29.25" customHeight="1">
      <c r="B60" s="130"/>
      <c r="C60" s="259" t="s">
        <v>121</v>
      </c>
      <c r="D60" s="131"/>
      <c r="E60" s="131"/>
      <c r="F60" s="131"/>
      <c r="G60" s="131"/>
      <c r="H60" s="131"/>
      <c r="I60" s="131"/>
      <c r="J60" s="245">
        <f>J88</f>
        <v>0</v>
      </c>
      <c r="K60" s="136"/>
      <c r="AU60" s="109" t="s">
        <v>122</v>
      </c>
    </row>
    <row r="61" spans="2:47" s="266" customFormat="1" ht="24.9" customHeight="1">
      <c r="B61" s="260"/>
      <c r="C61" s="261"/>
      <c r="D61" s="262" t="s">
        <v>693</v>
      </c>
      <c r="E61" s="263"/>
      <c r="F61" s="263"/>
      <c r="G61" s="263"/>
      <c r="H61" s="263"/>
      <c r="I61" s="263"/>
      <c r="J61" s="264">
        <f>J89</f>
        <v>0</v>
      </c>
      <c r="K61" s="265"/>
    </row>
    <row r="62" spans="2:47" s="216" customFormat="1" ht="19.95" customHeight="1">
      <c r="B62" s="267"/>
      <c r="C62" s="268"/>
      <c r="D62" s="269" t="s">
        <v>1508</v>
      </c>
      <c r="E62" s="270"/>
      <c r="F62" s="270"/>
      <c r="G62" s="270"/>
      <c r="H62" s="270"/>
      <c r="I62" s="270"/>
      <c r="J62" s="271">
        <f>J90</f>
        <v>0</v>
      </c>
      <c r="K62" s="272"/>
    </row>
    <row r="63" spans="2:47" s="266" customFormat="1" ht="24.9" customHeight="1">
      <c r="B63" s="260"/>
      <c r="C63" s="261"/>
      <c r="D63" s="262" t="s">
        <v>132</v>
      </c>
      <c r="E63" s="263"/>
      <c r="F63" s="263"/>
      <c r="G63" s="263"/>
      <c r="H63" s="263"/>
      <c r="I63" s="263"/>
      <c r="J63" s="264">
        <f>J92</f>
        <v>0</v>
      </c>
      <c r="K63" s="265"/>
    </row>
    <row r="64" spans="2:47" s="216" customFormat="1" ht="19.95" customHeight="1">
      <c r="B64" s="267"/>
      <c r="C64" s="268"/>
      <c r="D64" s="269" t="s">
        <v>133</v>
      </c>
      <c r="E64" s="270"/>
      <c r="F64" s="270"/>
      <c r="G64" s="270"/>
      <c r="H64" s="270"/>
      <c r="I64" s="270"/>
      <c r="J64" s="271">
        <f>J93</f>
        <v>0</v>
      </c>
      <c r="K64" s="272"/>
    </row>
    <row r="65" spans="2:12" s="216" customFormat="1" ht="19.95" customHeight="1">
      <c r="B65" s="267"/>
      <c r="C65" s="268"/>
      <c r="D65" s="269" t="s">
        <v>1517</v>
      </c>
      <c r="E65" s="270"/>
      <c r="F65" s="270"/>
      <c r="G65" s="270"/>
      <c r="H65" s="270"/>
      <c r="I65" s="270"/>
      <c r="J65" s="271">
        <f>J102</f>
        <v>0</v>
      </c>
      <c r="K65" s="272"/>
    </row>
    <row r="66" spans="2:12" s="266" customFormat="1" ht="24.9" customHeight="1">
      <c r="B66" s="260"/>
      <c r="C66" s="261"/>
      <c r="D66" s="262" t="s">
        <v>1634</v>
      </c>
      <c r="E66" s="263"/>
      <c r="F66" s="263"/>
      <c r="G66" s="263"/>
      <c r="H66" s="263"/>
      <c r="I66" s="263"/>
      <c r="J66" s="264">
        <f>J119</f>
        <v>0</v>
      </c>
      <c r="K66" s="265"/>
    </row>
    <row r="67" spans="2:12" s="137" customFormat="1" ht="21.75" customHeight="1">
      <c r="B67" s="130"/>
      <c r="C67" s="131"/>
      <c r="D67" s="131"/>
      <c r="E67" s="131"/>
      <c r="F67" s="131"/>
      <c r="G67" s="131"/>
      <c r="H67" s="131"/>
      <c r="I67" s="131"/>
      <c r="J67" s="131"/>
      <c r="K67" s="136"/>
    </row>
    <row r="68" spans="2:12" s="137" customFormat="1" ht="6.9" customHeight="1">
      <c r="B68" s="156"/>
      <c r="C68" s="157"/>
      <c r="D68" s="157"/>
      <c r="E68" s="157"/>
      <c r="F68" s="157"/>
      <c r="G68" s="157"/>
      <c r="H68" s="157"/>
      <c r="I68" s="157"/>
      <c r="J68" s="157"/>
      <c r="K68" s="158"/>
    </row>
    <row r="72" spans="2:12" s="137" customFormat="1" ht="6.9" customHeight="1">
      <c r="B72" s="159"/>
      <c r="C72" s="160"/>
      <c r="D72" s="160"/>
      <c r="E72" s="160"/>
      <c r="F72" s="160"/>
      <c r="G72" s="160"/>
      <c r="H72" s="160"/>
      <c r="I72" s="160"/>
      <c r="J72" s="160"/>
      <c r="K72" s="160"/>
      <c r="L72" s="130"/>
    </row>
    <row r="73" spans="2:12" s="137" customFormat="1" ht="36.9" customHeight="1">
      <c r="B73" s="130"/>
      <c r="C73" s="161" t="s">
        <v>134</v>
      </c>
      <c r="L73" s="130"/>
    </row>
    <row r="74" spans="2:12" s="137" customFormat="1" ht="6.9" customHeight="1">
      <c r="B74" s="130"/>
      <c r="L74" s="130"/>
    </row>
    <row r="75" spans="2:12" s="137" customFormat="1" ht="14.4" customHeight="1">
      <c r="B75" s="130"/>
      <c r="C75" s="163" t="s">
        <v>19</v>
      </c>
      <c r="L75" s="130"/>
    </row>
    <row r="76" spans="2:12" s="137" customFormat="1" ht="22.5" customHeight="1">
      <c r="B76" s="130"/>
      <c r="E76" s="273" t="str">
        <f>E7</f>
        <v>Vodovod Hostkovice - Lipolec</v>
      </c>
      <c r="F76" s="274"/>
      <c r="G76" s="274"/>
      <c r="H76" s="274"/>
      <c r="L76" s="130"/>
    </row>
    <row r="77" spans="2:12" ht="13.2">
      <c r="B77" s="113"/>
      <c r="C77" s="163" t="s">
        <v>114</v>
      </c>
      <c r="L77" s="113"/>
    </row>
    <row r="78" spans="2:12" s="137" customFormat="1" ht="22.5" customHeight="1">
      <c r="B78" s="130"/>
      <c r="E78" s="273" t="s">
        <v>1506</v>
      </c>
      <c r="F78" s="275"/>
      <c r="G78" s="275"/>
      <c r="H78" s="275"/>
      <c r="L78" s="130"/>
    </row>
    <row r="79" spans="2:12" s="137" customFormat="1" ht="14.4" customHeight="1">
      <c r="B79" s="130"/>
      <c r="C79" s="163" t="s">
        <v>116</v>
      </c>
      <c r="L79" s="130"/>
    </row>
    <row r="80" spans="2:12" s="137" customFormat="1" ht="23.25" customHeight="1">
      <c r="B80" s="130"/>
      <c r="E80" s="168" t="str">
        <f>E11</f>
        <v>02 - Přípojka vodojem</v>
      </c>
      <c r="F80" s="275"/>
      <c r="G80" s="275"/>
      <c r="H80" s="275"/>
      <c r="L80" s="130"/>
    </row>
    <row r="81" spans="2:65" s="137" customFormat="1" ht="6.9" customHeight="1">
      <c r="B81" s="130"/>
      <c r="L81" s="130"/>
    </row>
    <row r="82" spans="2:65" s="137" customFormat="1" ht="18" customHeight="1">
      <c r="B82" s="130"/>
      <c r="C82" s="163" t="s">
        <v>26</v>
      </c>
      <c r="F82" s="276" t="str">
        <f>F14</f>
        <v>Hostkovice, Lipolec</v>
      </c>
      <c r="I82" s="163" t="s">
        <v>28</v>
      </c>
      <c r="J82" s="277" t="str">
        <f>IF(J14="","",J14)</f>
        <v>Vyplň údaj v rekapitulaci</v>
      </c>
      <c r="L82" s="130"/>
    </row>
    <row r="83" spans="2:65" s="137" customFormat="1" ht="6.9" customHeight="1">
      <c r="B83" s="130"/>
      <c r="L83" s="130"/>
    </row>
    <row r="84" spans="2:65" s="137" customFormat="1" ht="13.2">
      <c r="B84" s="130"/>
      <c r="C84" s="163" t="s">
        <v>31</v>
      </c>
      <c r="F84" s="276" t="str">
        <f>E17</f>
        <v xml:space="preserve"> </v>
      </c>
      <c r="I84" s="163" t="s">
        <v>37</v>
      </c>
      <c r="J84" s="276" t="str">
        <f>E23</f>
        <v>Ing. Zděněk Hejtman</v>
      </c>
      <c r="L84" s="130"/>
    </row>
    <row r="85" spans="2:65" s="137" customFormat="1" ht="14.4" customHeight="1">
      <c r="B85" s="130"/>
      <c r="C85" s="163" t="s">
        <v>35</v>
      </c>
      <c r="F85" s="276" t="str">
        <f>IF(E20="","",E20)</f>
        <v/>
      </c>
      <c r="L85" s="130"/>
    </row>
    <row r="86" spans="2:65" s="137" customFormat="1" ht="10.35" customHeight="1">
      <c r="B86" s="130"/>
      <c r="L86" s="130"/>
    </row>
    <row r="87" spans="2:65" s="283" customFormat="1" ht="29.25" customHeight="1">
      <c r="B87" s="278"/>
      <c r="C87" s="279" t="s">
        <v>135</v>
      </c>
      <c r="D87" s="280" t="s">
        <v>62</v>
      </c>
      <c r="E87" s="280" t="s">
        <v>58</v>
      </c>
      <c r="F87" s="280" t="s">
        <v>136</v>
      </c>
      <c r="G87" s="280" t="s">
        <v>137</v>
      </c>
      <c r="H87" s="280" t="s">
        <v>138</v>
      </c>
      <c r="I87" s="281" t="s">
        <v>139</v>
      </c>
      <c r="J87" s="280" t="s">
        <v>120</v>
      </c>
      <c r="K87" s="282" t="s">
        <v>140</v>
      </c>
      <c r="L87" s="278"/>
      <c r="M87" s="186" t="s">
        <v>141</v>
      </c>
      <c r="N87" s="187" t="s">
        <v>47</v>
      </c>
      <c r="O87" s="187" t="s">
        <v>142</v>
      </c>
      <c r="P87" s="187" t="s">
        <v>143</v>
      </c>
      <c r="Q87" s="187" t="s">
        <v>144</v>
      </c>
      <c r="R87" s="187" t="s">
        <v>145</v>
      </c>
      <c r="S87" s="187" t="s">
        <v>146</v>
      </c>
      <c r="T87" s="188" t="s">
        <v>147</v>
      </c>
    </row>
    <row r="88" spans="2:65" s="137" customFormat="1" ht="29.25" customHeight="1">
      <c r="B88" s="130"/>
      <c r="C88" s="190" t="s">
        <v>121</v>
      </c>
      <c r="J88" s="284">
        <f>BK88</f>
        <v>0</v>
      </c>
      <c r="L88" s="130"/>
      <c r="M88" s="189"/>
      <c r="N88" s="175"/>
      <c r="O88" s="175"/>
      <c r="P88" s="285">
        <f>P89+P92+P119</f>
        <v>0</v>
      </c>
      <c r="Q88" s="175"/>
      <c r="R88" s="285">
        <f>R89+R92+R119</f>
        <v>0</v>
      </c>
      <c r="S88" s="175"/>
      <c r="T88" s="286">
        <f>T89+T92+T119</f>
        <v>0</v>
      </c>
      <c r="AT88" s="109" t="s">
        <v>76</v>
      </c>
      <c r="AU88" s="109" t="s">
        <v>122</v>
      </c>
      <c r="BK88" s="287">
        <f>BK89+BK92+BK119</f>
        <v>0</v>
      </c>
    </row>
    <row r="89" spans="2:65" s="289" customFormat="1" ht="37.35" customHeight="1">
      <c r="B89" s="288"/>
      <c r="D89" s="290" t="s">
        <v>76</v>
      </c>
      <c r="E89" s="291" t="s">
        <v>975</v>
      </c>
      <c r="F89" s="291" t="s">
        <v>976</v>
      </c>
      <c r="J89" s="292">
        <f>BK89</f>
        <v>0</v>
      </c>
      <c r="L89" s="288"/>
      <c r="M89" s="293"/>
      <c r="N89" s="294"/>
      <c r="O89" s="294"/>
      <c r="P89" s="295">
        <f>P90</f>
        <v>0</v>
      </c>
      <c r="Q89" s="294"/>
      <c r="R89" s="295">
        <f>R90</f>
        <v>0</v>
      </c>
      <c r="S89" s="294"/>
      <c r="T89" s="296">
        <f>T90</f>
        <v>0</v>
      </c>
      <c r="AR89" s="290" t="s">
        <v>85</v>
      </c>
      <c r="AT89" s="297" t="s">
        <v>76</v>
      </c>
      <c r="AU89" s="297" t="s">
        <v>77</v>
      </c>
      <c r="AY89" s="290" t="s">
        <v>150</v>
      </c>
      <c r="BK89" s="298">
        <f>BK90</f>
        <v>0</v>
      </c>
    </row>
    <row r="90" spans="2:65" s="289" customFormat="1" ht="19.95" customHeight="1">
      <c r="B90" s="288"/>
      <c r="D90" s="299" t="s">
        <v>76</v>
      </c>
      <c r="E90" s="300" t="s">
        <v>1518</v>
      </c>
      <c r="F90" s="300" t="s">
        <v>1519</v>
      </c>
      <c r="J90" s="301">
        <f>BK90</f>
        <v>0</v>
      </c>
      <c r="L90" s="288"/>
      <c r="M90" s="293"/>
      <c r="N90" s="294"/>
      <c r="O90" s="294"/>
      <c r="P90" s="295">
        <f>P91</f>
        <v>0</v>
      </c>
      <c r="Q90" s="294"/>
      <c r="R90" s="295">
        <f>R91</f>
        <v>0</v>
      </c>
      <c r="S90" s="294"/>
      <c r="T90" s="296">
        <f>T91</f>
        <v>0</v>
      </c>
      <c r="AR90" s="290" t="s">
        <v>85</v>
      </c>
      <c r="AT90" s="297" t="s">
        <v>76</v>
      </c>
      <c r="AU90" s="297" t="s">
        <v>25</v>
      </c>
      <c r="AY90" s="290" t="s">
        <v>150</v>
      </c>
      <c r="BK90" s="298">
        <f>BK91</f>
        <v>0</v>
      </c>
    </row>
    <row r="91" spans="2:65" s="137" customFormat="1" ht="22.5" customHeight="1">
      <c r="B91" s="130"/>
      <c r="C91" s="302" t="s">
        <v>415</v>
      </c>
      <c r="D91" s="302" t="s">
        <v>152</v>
      </c>
      <c r="E91" s="303" t="s">
        <v>1520</v>
      </c>
      <c r="F91" s="93" t="s">
        <v>1521</v>
      </c>
      <c r="G91" s="304" t="s">
        <v>401</v>
      </c>
      <c r="H91" s="305">
        <v>1</v>
      </c>
      <c r="I91" s="8"/>
      <c r="J91" s="306">
        <f>ROUND(I91*H91,2)</f>
        <v>0</v>
      </c>
      <c r="K91" s="93" t="s">
        <v>5</v>
      </c>
      <c r="L91" s="130"/>
      <c r="M91" s="307" t="s">
        <v>5</v>
      </c>
      <c r="N91" s="308" t="s">
        <v>48</v>
      </c>
      <c r="O91" s="131"/>
      <c r="P91" s="309">
        <f>O91*H91</f>
        <v>0</v>
      </c>
      <c r="Q91" s="309">
        <v>0</v>
      </c>
      <c r="R91" s="309">
        <f>Q91*H91</f>
        <v>0</v>
      </c>
      <c r="S91" s="309">
        <v>0</v>
      </c>
      <c r="T91" s="310">
        <f>S91*H91</f>
        <v>0</v>
      </c>
      <c r="AR91" s="109" t="s">
        <v>299</v>
      </c>
      <c r="AT91" s="109" t="s">
        <v>152</v>
      </c>
      <c r="AU91" s="109" t="s">
        <v>85</v>
      </c>
      <c r="AY91" s="109" t="s">
        <v>150</v>
      </c>
      <c r="BE91" s="311">
        <f>IF(N91="základní",J91,0)</f>
        <v>0</v>
      </c>
      <c r="BF91" s="311">
        <f>IF(N91="snížená",J91,0)</f>
        <v>0</v>
      </c>
      <c r="BG91" s="311">
        <f>IF(N91="zákl. přenesená",J91,0)</f>
        <v>0</v>
      </c>
      <c r="BH91" s="311">
        <f>IF(N91="sníž. přenesená",J91,0)</f>
        <v>0</v>
      </c>
      <c r="BI91" s="311">
        <f>IF(N91="nulová",J91,0)</f>
        <v>0</v>
      </c>
      <c r="BJ91" s="109" t="s">
        <v>25</v>
      </c>
      <c r="BK91" s="311">
        <f>ROUND(I91*H91,2)</f>
        <v>0</v>
      </c>
      <c r="BL91" s="109" t="s">
        <v>299</v>
      </c>
      <c r="BM91" s="109" t="s">
        <v>85</v>
      </c>
    </row>
    <row r="92" spans="2:65" s="289" customFormat="1" ht="37.35" customHeight="1">
      <c r="B92" s="288"/>
      <c r="D92" s="290" t="s">
        <v>76</v>
      </c>
      <c r="E92" s="291" t="s">
        <v>337</v>
      </c>
      <c r="F92" s="291" t="s">
        <v>684</v>
      </c>
      <c r="I92" s="7"/>
      <c r="J92" s="292">
        <f>BK92</f>
        <v>0</v>
      </c>
      <c r="L92" s="288"/>
      <c r="M92" s="293"/>
      <c r="N92" s="294"/>
      <c r="O92" s="294"/>
      <c r="P92" s="295">
        <f>P93+P102</f>
        <v>0</v>
      </c>
      <c r="Q92" s="294"/>
      <c r="R92" s="295">
        <f>R93+R102</f>
        <v>0</v>
      </c>
      <c r="S92" s="294"/>
      <c r="T92" s="296">
        <f>T93+T102</f>
        <v>0</v>
      </c>
      <c r="AR92" s="290" t="s">
        <v>166</v>
      </c>
      <c r="AT92" s="297" t="s">
        <v>76</v>
      </c>
      <c r="AU92" s="297" t="s">
        <v>77</v>
      </c>
      <c r="AY92" s="290" t="s">
        <v>150</v>
      </c>
      <c r="BK92" s="298">
        <f>BK93+BK102</f>
        <v>0</v>
      </c>
    </row>
    <row r="93" spans="2:65" s="289" customFormat="1" ht="19.95" customHeight="1">
      <c r="B93" s="288"/>
      <c r="D93" s="299" t="s">
        <v>76</v>
      </c>
      <c r="E93" s="300" t="s">
        <v>685</v>
      </c>
      <c r="F93" s="300" t="s">
        <v>686</v>
      </c>
      <c r="I93" s="7"/>
      <c r="J93" s="301">
        <f>BK93</f>
        <v>0</v>
      </c>
      <c r="L93" s="288"/>
      <c r="M93" s="293"/>
      <c r="N93" s="294"/>
      <c r="O93" s="294"/>
      <c r="P93" s="295">
        <f>SUM(P94:P101)</f>
        <v>0</v>
      </c>
      <c r="Q93" s="294"/>
      <c r="R93" s="295">
        <f>SUM(R94:R101)</f>
        <v>0</v>
      </c>
      <c r="S93" s="294"/>
      <c r="T93" s="296">
        <f>SUM(T94:T101)</f>
        <v>0</v>
      </c>
      <c r="AR93" s="290" t="s">
        <v>166</v>
      </c>
      <c r="AT93" s="297" t="s">
        <v>76</v>
      </c>
      <c r="AU93" s="297" t="s">
        <v>25</v>
      </c>
      <c r="AY93" s="290" t="s">
        <v>150</v>
      </c>
      <c r="BK93" s="298">
        <f>SUM(BK94:BK101)</f>
        <v>0</v>
      </c>
    </row>
    <row r="94" spans="2:65" s="137" customFormat="1" ht="31.5" customHeight="1">
      <c r="B94" s="130"/>
      <c r="C94" s="302" t="s">
        <v>382</v>
      </c>
      <c r="D94" s="302" t="s">
        <v>152</v>
      </c>
      <c r="E94" s="303" t="s">
        <v>1635</v>
      </c>
      <c r="F94" s="93" t="s">
        <v>1636</v>
      </c>
      <c r="G94" s="304" t="s">
        <v>401</v>
      </c>
      <c r="H94" s="305">
        <v>2</v>
      </c>
      <c r="I94" s="8"/>
      <c r="J94" s="306">
        <f t="shared" ref="J94:J101" si="0">ROUND(I94*H94,2)</f>
        <v>0</v>
      </c>
      <c r="K94" s="93" t="s">
        <v>5</v>
      </c>
      <c r="L94" s="130"/>
      <c r="M94" s="307" t="s">
        <v>5</v>
      </c>
      <c r="N94" s="308" t="s">
        <v>48</v>
      </c>
      <c r="O94" s="131"/>
      <c r="P94" s="309">
        <f t="shared" ref="P94:P101" si="1">O94*H94</f>
        <v>0</v>
      </c>
      <c r="Q94" s="309">
        <v>0</v>
      </c>
      <c r="R94" s="309">
        <f t="shared" ref="R94:R101" si="2">Q94*H94</f>
        <v>0</v>
      </c>
      <c r="S94" s="309">
        <v>0</v>
      </c>
      <c r="T94" s="310">
        <f t="shared" ref="T94:T101" si="3">S94*H94</f>
        <v>0</v>
      </c>
      <c r="AR94" s="109" t="s">
        <v>536</v>
      </c>
      <c r="AT94" s="109" t="s">
        <v>152</v>
      </c>
      <c r="AU94" s="109" t="s">
        <v>85</v>
      </c>
      <c r="AY94" s="109" t="s">
        <v>150</v>
      </c>
      <c r="BE94" s="311">
        <f t="shared" ref="BE94:BE101" si="4">IF(N94="základní",J94,0)</f>
        <v>0</v>
      </c>
      <c r="BF94" s="311">
        <f t="shared" ref="BF94:BF101" si="5">IF(N94="snížená",J94,0)</f>
        <v>0</v>
      </c>
      <c r="BG94" s="311">
        <f t="shared" ref="BG94:BG101" si="6">IF(N94="zákl. přenesená",J94,0)</f>
        <v>0</v>
      </c>
      <c r="BH94" s="311">
        <f t="shared" ref="BH94:BH101" si="7">IF(N94="sníž. přenesená",J94,0)</f>
        <v>0</v>
      </c>
      <c r="BI94" s="311">
        <f t="shared" ref="BI94:BI101" si="8">IF(N94="nulová",J94,0)</f>
        <v>0</v>
      </c>
      <c r="BJ94" s="109" t="s">
        <v>25</v>
      </c>
      <c r="BK94" s="311">
        <f t="shared" ref="BK94:BK101" si="9">ROUND(I94*H94,2)</f>
        <v>0</v>
      </c>
      <c r="BL94" s="109" t="s">
        <v>536</v>
      </c>
      <c r="BM94" s="109" t="s">
        <v>157</v>
      </c>
    </row>
    <row r="95" spans="2:65" s="137" customFormat="1" ht="31.5" customHeight="1">
      <c r="B95" s="130"/>
      <c r="C95" s="302" t="s">
        <v>387</v>
      </c>
      <c r="D95" s="302" t="s">
        <v>152</v>
      </c>
      <c r="E95" s="303" t="s">
        <v>1637</v>
      </c>
      <c r="F95" s="93" t="s">
        <v>1638</v>
      </c>
      <c r="G95" s="304" t="s">
        <v>401</v>
      </c>
      <c r="H95" s="305">
        <v>1</v>
      </c>
      <c r="I95" s="8"/>
      <c r="J95" s="306">
        <f t="shared" si="0"/>
        <v>0</v>
      </c>
      <c r="K95" s="93" t="s">
        <v>5</v>
      </c>
      <c r="L95" s="130"/>
      <c r="M95" s="307" t="s">
        <v>5</v>
      </c>
      <c r="N95" s="308" t="s">
        <v>48</v>
      </c>
      <c r="O95" s="131"/>
      <c r="P95" s="309">
        <f t="shared" si="1"/>
        <v>0</v>
      </c>
      <c r="Q95" s="309">
        <v>0</v>
      </c>
      <c r="R95" s="309">
        <f t="shared" si="2"/>
        <v>0</v>
      </c>
      <c r="S95" s="309">
        <v>0</v>
      </c>
      <c r="T95" s="310">
        <f t="shared" si="3"/>
        <v>0</v>
      </c>
      <c r="AR95" s="109" t="s">
        <v>536</v>
      </c>
      <c r="AT95" s="109" t="s">
        <v>152</v>
      </c>
      <c r="AU95" s="109" t="s">
        <v>85</v>
      </c>
      <c r="AY95" s="109" t="s">
        <v>150</v>
      </c>
      <c r="BE95" s="311">
        <f t="shared" si="4"/>
        <v>0</v>
      </c>
      <c r="BF95" s="311">
        <f t="shared" si="5"/>
        <v>0</v>
      </c>
      <c r="BG95" s="311">
        <f t="shared" si="6"/>
        <v>0</v>
      </c>
      <c r="BH95" s="311">
        <f t="shared" si="7"/>
        <v>0</v>
      </c>
      <c r="BI95" s="311">
        <f t="shared" si="8"/>
        <v>0</v>
      </c>
      <c r="BJ95" s="109" t="s">
        <v>25</v>
      </c>
      <c r="BK95" s="311">
        <f t="shared" si="9"/>
        <v>0</v>
      </c>
      <c r="BL95" s="109" t="s">
        <v>536</v>
      </c>
      <c r="BM95" s="109" t="s">
        <v>185</v>
      </c>
    </row>
    <row r="96" spans="2:65" s="137" customFormat="1" ht="31.5" customHeight="1">
      <c r="B96" s="130"/>
      <c r="C96" s="302" t="s">
        <v>360</v>
      </c>
      <c r="D96" s="302" t="s">
        <v>152</v>
      </c>
      <c r="E96" s="303" t="s">
        <v>1639</v>
      </c>
      <c r="F96" s="93" t="s">
        <v>1640</v>
      </c>
      <c r="G96" s="304" t="s">
        <v>169</v>
      </c>
      <c r="H96" s="305">
        <v>20</v>
      </c>
      <c r="I96" s="8"/>
      <c r="J96" s="306">
        <f t="shared" si="0"/>
        <v>0</v>
      </c>
      <c r="K96" s="93" t="s">
        <v>5</v>
      </c>
      <c r="L96" s="130"/>
      <c r="M96" s="307" t="s">
        <v>5</v>
      </c>
      <c r="N96" s="308" t="s">
        <v>48</v>
      </c>
      <c r="O96" s="131"/>
      <c r="P96" s="309">
        <f t="shared" si="1"/>
        <v>0</v>
      </c>
      <c r="Q96" s="309">
        <v>0</v>
      </c>
      <c r="R96" s="309">
        <f t="shared" si="2"/>
        <v>0</v>
      </c>
      <c r="S96" s="309">
        <v>0</v>
      </c>
      <c r="T96" s="310">
        <f t="shared" si="3"/>
        <v>0</v>
      </c>
      <c r="AR96" s="109" t="s">
        <v>536</v>
      </c>
      <c r="AT96" s="109" t="s">
        <v>152</v>
      </c>
      <c r="AU96" s="109" t="s">
        <v>85</v>
      </c>
      <c r="AY96" s="109" t="s">
        <v>150</v>
      </c>
      <c r="BE96" s="311">
        <f t="shared" si="4"/>
        <v>0</v>
      </c>
      <c r="BF96" s="311">
        <f t="shared" si="5"/>
        <v>0</v>
      </c>
      <c r="BG96" s="311">
        <f t="shared" si="6"/>
        <v>0</v>
      </c>
      <c r="BH96" s="311">
        <f t="shared" si="7"/>
        <v>0</v>
      </c>
      <c r="BI96" s="311">
        <f t="shared" si="8"/>
        <v>0</v>
      </c>
      <c r="BJ96" s="109" t="s">
        <v>25</v>
      </c>
      <c r="BK96" s="311">
        <f t="shared" si="9"/>
        <v>0</v>
      </c>
      <c r="BL96" s="109" t="s">
        <v>536</v>
      </c>
      <c r="BM96" s="109" t="s">
        <v>230</v>
      </c>
    </row>
    <row r="97" spans="2:65" s="137" customFormat="1" ht="22.5" customHeight="1">
      <c r="B97" s="130"/>
      <c r="C97" s="339" t="s">
        <v>366</v>
      </c>
      <c r="D97" s="339" t="s">
        <v>337</v>
      </c>
      <c r="E97" s="340" t="s">
        <v>1641</v>
      </c>
      <c r="F97" s="341" t="s">
        <v>1642</v>
      </c>
      <c r="G97" s="342" t="s">
        <v>340</v>
      </c>
      <c r="H97" s="343">
        <v>20</v>
      </c>
      <c r="I97" s="12"/>
      <c r="J97" s="344">
        <f t="shared" si="0"/>
        <v>0</v>
      </c>
      <c r="K97" s="341" t="s">
        <v>5</v>
      </c>
      <c r="L97" s="345"/>
      <c r="M97" s="346" t="s">
        <v>5</v>
      </c>
      <c r="N97" s="347" t="s">
        <v>48</v>
      </c>
      <c r="O97" s="131"/>
      <c r="P97" s="309">
        <f t="shared" si="1"/>
        <v>0</v>
      </c>
      <c r="Q97" s="309">
        <v>0</v>
      </c>
      <c r="R97" s="309">
        <f t="shared" si="2"/>
        <v>0</v>
      </c>
      <c r="S97" s="309">
        <v>0</v>
      </c>
      <c r="T97" s="310">
        <f t="shared" si="3"/>
        <v>0</v>
      </c>
      <c r="AR97" s="109" t="s">
        <v>1596</v>
      </c>
      <c r="AT97" s="109" t="s">
        <v>337</v>
      </c>
      <c r="AU97" s="109" t="s">
        <v>85</v>
      </c>
      <c r="AY97" s="109" t="s">
        <v>150</v>
      </c>
      <c r="BE97" s="311">
        <f t="shared" si="4"/>
        <v>0</v>
      </c>
      <c r="BF97" s="311">
        <f t="shared" si="5"/>
        <v>0</v>
      </c>
      <c r="BG97" s="311">
        <f t="shared" si="6"/>
        <v>0</v>
      </c>
      <c r="BH97" s="311">
        <f t="shared" si="7"/>
        <v>0</v>
      </c>
      <c r="BI97" s="311">
        <f t="shared" si="8"/>
        <v>0</v>
      </c>
      <c r="BJ97" s="109" t="s">
        <v>25</v>
      </c>
      <c r="BK97" s="311">
        <f t="shared" si="9"/>
        <v>0</v>
      </c>
      <c r="BL97" s="109" t="s">
        <v>536</v>
      </c>
      <c r="BM97" s="109" t="s">
        <v>29</v>
      </c>
    </row>
    <row r="98" spans="2:65" s="137" customFormat="1" ht="22.5" customHeight="1">
      <c r="B98" s="130"/>
      <c r="C98" s="302" t="s">
        <v>372</v>
      </c>
      <c r="D98" s="302" t="s">
        <v>152</v>
      </c>
      <c r="E98" s="303" t="s">
        <v>1643</v>
      </c>
      <c r="F98" s="93" t="s">
        <v>1644</v>
      </c>
      <c r="G98" s="304" t="s">
        <v>401</v>
      </c>
      <c r="H98" s="305">
        <v>20</v>
      </c>
      <c r="I98" s="8"/>
      <c r="J98" s="306">
        <f t="shared" si="0"/>
        <v>0</v>
      </c>
      <c r="K98" s="93" t="s">
        <v>5</v>
      </c>
      <c r="L98" s="130"/>
      <c r="M98" s="307" t="s">
        <v>5</v>
      </c>
      <c r="N98" s="308" t="s">
        <v>48</v>
      </c>
      <c r="O98" s="131"/>
      <c r="P98" s="309">
        <f t="shared" si="1"/>
        <v>0</v>
      </c>
      <c r="Q98" s="309">
        <v>0</v>
      </c>
      <c r="R98" s="309">
        <f t="shared" si="2"/>
        <v>0</v>
      </c>
      <c r="S98" s="309">
        <v>0</v>
      </c>
      <c r="T98" s="310">
        <f t="shared" si="3"/>
        <v>0</v>
      </c>
      <c r="AR98" s="109" t="s">
        <v>536</v>
      </c>
      <c r="AT98" s="109" t="s">
        <v>152</v>
      </c>
      <c r="AU98" s="109" t="s">
        <v>85</v>
      </c>
      <c r="AY98" s="109" t="s">
        <v>150</v>
      </c>
      <c r="BE98" s="311">
        <f t="shared" si="4"/>
        <v>0</v>
      </c>
      <c r="BF98" s="311">
        <f t="shared" si="5"/>
        <v>0</v>
      </c>
      <c r="BG98" s="311">
        <f t="shared" si="6"/>
        <v>0</v>
      </c>
      <c r="BH98" s="311">
        <f t="shared" si="7"/>
        <v>0</v>
      </c>
      <c r="BI98" s="311">
        <f t="shared" si="8"/>
        <v>0</v>
      </c>
      <c r="BJ98" s="109" t="s">
        <v>25</v>
      </c>
      <c r="BK98" s="311">
        <f t="shared" si="9"/>
        <v>0</v>
      </c>
      <c r="BL98" s="109" t="s">
        <v>536</v>
      </c>
      <c r="BM98" s="109" t="s">
        <v>280</v>
      </c>
    </row>
    <row r="99" spans="2:65" s="137" customFormat="1" ht="22.5" customHeight="1">
      <c r="B99" s="130"/>
      <c r="C99" s="339" t="s">
        <v>378</v>
      </c>
      <c r="D99" s="339" t="s">
        <v>337</v>
      </c>
      <c r="E99" s="340" t="s">
        <v>1645</v>
      </c>
      <c r="F99" s="341" t="s">
        <v>1646</v>
      </c>
      <c r="G99" s="342" t="s">
        <v>401</v>
      </c>
      <c r="H99" s="343">
        <v>2</v>
      </c>
      <c r="I99" s="12"/>
      <c r="J99" s="344">
        <f t="shared" si="0"/>
        <v>0</v>
      </c>
      <c r="K99" s="341" t="s">
        <v>5</v>
      </c>
      <c r="L99" s="345"/>
      <c r="M99" s="346" t="s">
        <v>5</v>
      </c>
      <c r="N99" s="347" t="s">
        <v>48</v>
      </c>
      <c r="O99" s="131"/>
      <c r="P99" s="309">
        <f t="shared" si="1"/>
        <v>0</v>
      </c>
      <c r="Q99" s="309">
        <v>0</v>
      </c>
      <c r="R99" s="309">
        <f t="shared" si="2"/>
        <v>0</v>
      </c>
      <c r="S99" s="309">
        <v>0</v>
      </c>
      <c r="T99" s="310">
        <f t="shared" si="3"/>
        <v>0</v>
      </c>
      <c r="AR99" s="109" t="s">
        <v>1596</v>
      </c>
      <c r="AT99" s="109" t="s">
        <v>337</v>
      </c>
      <c r="AU99" s="109" t="s">
        <v>85</v>
      </c>
      <c r="AY99" s="109" t="s">
        <v>150</v>
      </c>
      <c r="BE99" s="311">
        <f t="shared" si="4"/>
        <v>0</v>
      </c>
      <c r="BF99" s="311">
        <f t="shared" si="5"/>
        <v>0</v>
      </c>
      <c r="BG99" s="311">
        <f t="shared" si="6"/>
        <v>0</v>
      </c>
      <c r="BH99" s="311">
        <f t="shared" si="7"/>
        <v>0</v>
      </c>
      <c r="BI99" s="311">
        <f t="shared" si="8"/>
        <v>0</v>
      </c>
      <c r="BJ99" s="109" t="s">
        <v>25</v>
      </c>
      <c r="BK99" s="311">
        <f t="shared" si="9"/>
        <v>0</v>
      </c>
      <c r="BL99" s="109" t="s">
        <v>536</v>
      </c>
      <c r="BM99" s="109" t="s">
        <v>288</v>
      </c>
    </row>
    <row r="100" spans="2:65" s="137" customFormat="1" ht="31.5" customHeight="1">
      <c r="B100" s="130"/>
      <c r="C100" s="302" t="s">
        <v>345</v>
      </c>
      <c r="D100" s="302" t="s">
        <v>152</v>
      </c>
      <c r="E100" s="303" t="s">
        <v>1647</v>
      </c>
      <c r="F100" s="93" t="s">
        <v>1648</v>
      </c>
      <c r="G100" s="304" t="s">
        <v>169</v>
      </c>
      <c r="H100" s="305">
        <v>25</v>
      </c>
      <c r="I100" s="8"/>
      <c r="J100" s="306">
        <f t="shared" si="0"/>
        <v>0</v>
      </c>
      <c r="K100" s="93" t="s">
        <v>5</v>
      </c>
      <c r="L100" s="130"/>
      <c r="M100" s="307" t="s">
        <v>5</v>
      </c>
      <c r="N100" s="308" t="s">
        <v>48</v>
      </c>
      <c r="O100" s="131"/>
      <c r="P100" s="309">
        <f t="shared" si="1"/>
        <v>0</v>
      </c>
      <c r="Q100" s="309">
        <v>0</v>
      </c>
      <c r="R100" s="309">
        <f t="shared" si="2"/>
        <v>0</v>
      </c>
      <c r="S100" s="309">
        <v>0</v>
      </c>
      <c r="T100" s="310">
        <f t="shared" si="3"/>
        <v>0</v>
      </c>
      <c r="AR100" s="109" t="s">
        <v>536</v>
      </c>
      <c r="AT100" s="109" t="s">
        <v>152</v>
      </c>
      <c r="AU100" s="109" t="s">
        <v>85</v>
      </c>
      <c r="AY100" s="109" t="s">
        <v>150</v>
      </c>
      <c r="BE100" s="311">
        <f t="shared" si="4"/>
        <v>0</v>
      </c>
      <c r="BF100" s="311">
        <f t="shared" si="5"/>
        <v>0</v>
      </c>
      <c r="BG100" s="311">
        <f t="shared" si="6"/>
        <v>0</v>
      </c>
      <c r="BH100" s="311">
        <f t="shared" si="7"/>
        <v>0</v>
      </c>
      <c r="BI100" s="311">
        <f t="shared" si="8"/>
        <v>0</v>
      </c>
      <c r="BJ100" s="109" t="s">
        <v>25</v>
      </c>
      <c r="BK100" s="311">
        <f t="shared" si="9"/>
        <v>0</v>
      </c>
      <c r="BL100" s="109" t="s">
        <v>536</v>
      </c>
      <c r="BM100" s="109" t="s">
        <v>299</v>
      </c>
    </row>
    <row r="101" spans="2:65" s="137" customFormat="1" ht="22.5" customHeight="1">
      <c r="B101" s="130"/>
      <c r="C101" s="339" t="s">
        <v>354</v>
      </c>
      <c r="D101" s="339" t="s">
        <v>337</v>
      </c>
      <c r="E101" s="340" t="s">
        <v>1552</v>
      </c>
      <c r="F101" s="341" t="s">
        <v>1553</v>
      </c>
      <c r="G101" s="342" t="s">
        <v>169</v>
      </c>
      <c r="H101" s="343">
        <v>37</v>
      </c>
      <c r="I101" s="12"/>
      <c r="J101" s="344">
        <f t="shared" si="0"/>
        <v>0</v>
      </c>
      <c r="K101" s="341" t="s">
        <v>5</v>
      </c>
      <c r="L101" s="345"/>
      <c r="M101" s="346" t="s">
        <v>5</v>
      </c>
      <c r="N101" s="347" t="s">
        <v>48</v>
      </c>
      <c r="O101" s="131"/>
      <c r="P101" s="309">
        <f t="shared" si="1"/>
        <v>0</v>
      </c>
      <c r="Q101" s="309">
        <v>0</v>
      </c>
      <c r="R101" s="309">
        <f t="shared" si="2"/>
        <v>0</v>
      </c>
      <c r="S101" s="309">
        <v>0</v>
      </c>
      <c r="T101" s="310">
        <f t="shared" si="3"/>
        <v>0</v>
      </c>
      <c r="AR101" s="109" t="s">
        <v>1596</v>
      </c>
      <c r="AT101" s="109" t="s">
        <v>337</v>
      </c>
      <c r="AU101" s="109" t="s">
        <v>85</v>
      </c>
      <c r="AY101" s="109" t="s">
        <v>150</v>
      </c>
      <c r="BE101" s="311">
        <f t="shared" si="4"/>
        <v>0</v>
      </c>
      <c r="BF101" s="311">
        <f t="shared" si="5"/>
        <v>0</v>
      </c>
      <c r="BG101" s="311">
        <f t="shared" si="6"/>
        <v>0</v>
      </c>
      <c r="BH101" s="311">
        <f t="shared" si="7"/>
        <v>0</v>
      </c>
      <c r="BI101" s="311">
        <f t="shared" si="8"/>
        <v>0</v>
      </c>
      <c r="BJ101" s="109" t="s">
        <v>25</v>
      </c>
      <c r="BK101" s="311">
        <f t="shared" si="9"/>
        <v>0</v>
      </c>
      <c r="BL101" s="109" t="s">
        <v>536</v>
      </c>
      <c r="BM101" s="109" t="s">
        <v>309</v>
      </c>
    </row>
    <row r="102" spans="2:65" s="289" customFormat="1" ht="29.85" customHeight="1">
      <c r="B102" s="288"/>
      <c r="D102" s="299" t="s">
        <v>76</v>
      </c>
      <c r="E102" s="300" t="s">
        <v>1619</v>
      </c>
      <c r="F102" s="300" t="s">
        <v>1620</v>
      </c>
      <c r="I102" s="7"/>
      <c r="J102" s="301">
        <f>BK102</f>
        <v>0</v>
      </c>
      <c r="L102" s="288"/>
      <c r="M102" s="293"/>
      <c r="N102" s="294"/>
      <c r="O102" s="294"/>
      <c r="P102" s="295">
        <f>SUM(P103:P118)</f>
        <v>0</v>
      </c>
      <c r="Q102" s="294"/>
      <c r="R102" s="295">
        <f>SUM(R103:R118)</f>
        <v>0</v>
      </c>
      <c r="S102" s="294"/>
      <c r="T102" s="296">
        <f>SUM(T103:T118)</f>
        <v>0</v>
      </c>
      <c r="AR102" s="290" t="s">
        <v>166</v>
      </c>
      <c r="AT102" s="297" t="s">
        <v>76</v>
      </c>
      <c r="AU102" s="297" t="s">
        <v>25</v>
      </c>
      <c r="AY102" s="290" t="s">
        <v>150</v>
      </c>
      <c r="BK102" s="298">
        <f>SUM(BK103:BK118)</f>
        <v>0</v>
      </c>
    </row>
    <row r="103" spans="2:65" s="137" customFormat="1" ht="22.5" customHeight="1">
      <c r="B103" s="130"/>
      <c r="C103" s="302" t="s">
        <v>226</v>
      </c>
      <c r="D103" s="302" t="s">
        <v>152</v>
      </c>
      <c r="E103" s="303" t="s">
        <v>1649</v>
      </c>
      <c r="F103" s="93" t="s">
        <v>1650</v>
      </c>
      <c r="G103" s="304" t="s">
        <v>651</v>
      </c>
      <c r="H103" s="305">
        <v>0.89600000000000002</v>
      </c>
      <c r="I103" s="8"/>
      <c r="J103" s="306">
        <f t="shared" ref="J103:J118" si="10">ROUND(I103*H103,2)</f>
        <v>0</v>
      </c>
      <c r="K103" s="93" t="s">
        <v>5</v>
      </c>
      <c r="L103" s="130"/>
      <c r="M103" s="307" t="s">
        <v>5</v>
      </c>
      <c r="N103" s="308" t="s">
        <v>48</v>
      </c>
      <c r="O103" s="131"/>
      <c r="P103" s="309">
        <f t="shared" ref="P103:P118" si="11">O103*H103</f>
        <v>0</v>
      </c>
      <c r="Q103" s="309">
        <v>0</v>
      </c>
      <c r="R103" s="309">
        <f t="shared" ref="R103:R118" si="12">Q103*H103</f>
        <v>0</v>
      </c>
      <c r="S103" s="309">
        <v>0</v>
      </c>
      <c r="T103" s="310">
        <f t="shared" ref="T103:T118" si="13">S103*H103</f>
        <v>0</v>
      </c>
      <c r="AR103" s="109" t="s">
        <v>536</v>
      </c>
      <c r="AT103" s="109" t="s">
        <v>152</v>
      </c>
      <c r="AU103" s="109" t="s">
        <v>85</v>
      </c>
      <c r="AY103" s="109" t="s">
        <v>150</v>
      </c>
      <c r="BE103" s="311">
        <f t="shared" ref="BE103:BE118" si="14">IF(N103="základní",J103,0)</f>
        <v>0</v>
      </c>
      <c r="BF103" s="311">
        <f t="shared" ref="BF103:BF118" si="15">IF(N103="snížená",J103,0)</f>
        <v>0</v>
      </c>
      <c r="BG103" s="311">
        <f t="shared" ref="BG103:BG118" si="16">IF(N103="zákl. přenesená",J103,0)</f>
        <v>0</v>
      </c>
      <c r="BH103" s="311">
        <f t="shared" ref="BH103:BH118" si="17">IF(N103="sníž. přenesená",J103,0)</f>
        <v>0</v>
      </c>
      <c r="BI103" s="311">
        <f t="shared" ref="BI103:BI118" si="18">IF(N103="nulová",J103,0)</f>
        <v>0</v>
      </c>
      <c r="BJ103" s="109" t="s">
        <v>25</v>
      </c>
      <c r="BK103" s="311">
        <f t="shared" ref="BK103:BK118" si="19">ROUND(I103*H103,2)</f>
        <v>0</v>
      </c>
      <c r="BL103" s="109" t="s">
        <v>536</v>
      </c>
      <c r="BM103" s="109" t="s">
        <v>321</v>
      </c>
    </row>
    <row r="104" spans="2:65" s="137" customFormat="1" ht="22.5" customHeight="1">
      <c r="B104" s="130"/>
      <c r="C104" s="302" t="s">
        <v>230</v>
      </c>
      <c r="D104" s="302" t="s">
        <v>152</v>
      </c>
      <c r="E104" s="303" t="s">
        <v>1651</v>
      </c>
      <c r="F104" s="93" t="s">
        <v>1652</v>
      </c>
      <c r="G104" s="304" t="s">
        <v>1653</v>
      </c>
      <c r="H104" s="305">
        <v>2.5000000000000001E-2</v>
      </c>
      <c r="I104" s="8"/>
      <c r="J104" s="306">
        <f t="shared" si="10"/>
        <v>0</v>
      </c>
      <c r="K104" s="93" t="s">
        <v>5</v>
      </c>
      <c r="L104" s="130"/>
      <c r="M104" s="307" t="s">
        <v>5</v>
      </c>
      <c r="N104" s="308" t="s">
        <v>48</v>
      </c>
      <c r="O104" s="131"/>
      <c r="P104" s="309">
        <f t="shared" si="11"/>
        <v>0</v>
      </c>
      <c r="Q104" s="309">
        <v>0</v>
      </c>
      <c r="R104" s="309">
        <f t="shared" si="12"/>
        <v>0</v>
      </c>
      <c r="S104" s="309">
        <v>0</v>
      </c>
      <c r="T104" s="310">
        <f t="shared" si="13"/>
        <v>0</v>
      </c>
      <c r="AR104" s="109" t="s">
        <v>536</v>
      </c>
      <c r="AT104" s="109" t="s">
        <v>152</v>
      </c>
      <c r="AU104" s="109" t="s">
        <v>85</v>
      </c>
      <c r="AY104" s="109" t="s">
        <v>150</v>
      </c>
      <c r="BE104" s="311">
        <f t="shared" si="14"/>
        <v>0</v>
      </c>
      <c r="BF104" s="311">
        <f t="shared" si="15"/>
        <v>0</v>
      </c>
      <c r="BG104" s="311">
        <f t="shared" si="16"/>
        <v>0</v>
      </c>
      <c r="BH104" s="311">
        <f t="shared" si="17"/>
        <v>0</v>
      </c>
      <c r="BI104" s="311">
        <f t="shared" si="18"/>
        <v>0</v>
      </c>
      <c r="BJ104" s="109" t="s">
        <v>25</v>
      </c>
      <c r="BK104" s="311">
        <f t="shared" si="19"/>
        <v>0</v>
      </c>
      <c r="BL104" s="109" t="s">
        <v>536</v>
      </c>
      <c r="BM104" s="109" t="s">
        <v>330</v>
      </c>
    </row>
    <row r="105" spans="2:65" s="137" customFormat="1" ht="22.5" customHeight="1">
      <c r="B105" s="130"/>
      <c r="C105" s="302" t="s">
        <v>234</v>
      </c>
      <c r="D105" s="302" t="s">
        <v>152</v>
      </c>
      <c r="E105" s="303" t="s">
        <v>1654</v>
      </c>
      <c r="F105" s="93" t="s">
        <v>1655</v>
      </c>
      <c r="G105" s="304" t="s">
        <v>175</v>
      </c>
      <c r="H105" s="305">
        <v>0.56000000000000005</v>
      </c>
      <c r="I105" s="8"/>
      <c r="J105" s="306">
        <f t="shared" si="10"/>
        <v>0</v>
      </c>
      <c r="K105" s="93" t="s">
        <v>5</v>
      </c>
      <c r="L105" s="130"/>
      <c r="M105" s="307" t="s">
        <v>5</v>
      </c>
      <c r="N105" s="308" t="s">
        <v>48</v>
      </c>
      <c r="O105" s="131"/>
      <c r="P105" s="309">
        <f t="shared" si="11"/>
        <v>0</v>
      </c>
      <c r="Q105" s="309">
        <v>0</v>
      </c>
      <c r="R105" s="309">
        <f t="shared" si="12"/>
        <v>0</v>
      </c>
      <c r="S105" s="309">
        <v>0</v>
      </c>
      <c r="T105" s="310">
        <f t="shared" si="13"/>
        <v>0</v>
      </c>
      <c r="AR105" s="109" t="s">
        <v>536</v>
      </c>
      <c r="AT105" s="109" t="s">
        <v>152</v>
      </c>
      <c r="AU105" s="109" t="s">
        <v>85</v>
      </c>
      <c r="AY105" s="109" t="s">
        <v>150</v>
      </c>
      <c r="BE105" s="311">
        <f t="shared" si="14"/>
        <v>0</v>
      </c>
      <c r="BF105" s="311">
        <f t="shared" si="15"/>
        <v>0</v>
      </c>
      <c r="BG105" s="311">
        <f t="shared" si="16"/>
        <v>0</v>
      </c>
      <c r="BH105" s="311">
        <f t="shared" si="17"/>
        <v>0</v>
      </c>
      <c r="BI105" s="311">
        <f t="shared" si="18"/>
        <v>0</v>
      </c>
      <c r="BJ105" s="109" t="s">
        <v>25</v>
      </c>
      <c r="BK105" s="311">
        <f t="shared" si="19"/>
        <v>0</v>
      </c>
      <c r="BL105" s="109" t="s">
        <v>536</v>
      </c>
      <c r="BM105" s="109" t="s">
        <v>345</v>
      </c>
    </row>
    <row r="106" spans="2:65" s="137" customFormat="1" ht="22.5" customHeight="1">
      <c r="B106" s="130"/>
      <c r="C106" s="302" t="s">
        <v>10</v>
      </c>
      <c r="D106" s="302" t="s">
        <v>152</v>
      </c>
      <c r="E106" s="303" t="s">
        <v>1656</v>
      </c>
      <c r="F106" s="93" t="s">
        <v>1657</v>
      </c>
      <c r="G106" s="304" t="s">
        <v>169</v>
      </c>
      <c r="H106" s="305">
        <v>25</v>
      </c>
      <c r="I106" s="8"/>
      <c r="J106" s="306">
        <f t="shared" si="10"/>
        <v>0</v>
      </c>
      <c r="K106" s="93" t="s">
        <v>5</v>
      </c>
      <c r="L106" s="130"/>
      <c r="M106" s="307" t="s">
        <v>5</v>
      </c>
      <c r="N106" s="308" t="s">
        <v>48</v>
      </c>
      <c r="O106" s="131"/>
      <c r="P106" s="309">
        <f t="shared" si="11"/>
        <v>0</v>
      </c>
      <c r="Q106" s="309">
        <v>0</v>
      </c>
      <c r="R106" s="309">
        <f t="shared" si="12"/>
        <v>0</v>
      </c>
      <c r="S106" s="309">
        <v>0</v>
      </c>
      <c r="T106" s="310">
        <f t="shared" si="13"/>
        <v>0</v>
      </c>
      <c r="AR106" s="109" t="s">
        <v>536</v>
      </c>
      <c r="AT106" s="109" t="s">
        <v>152</v>
      </c>
      <c r="AU106" s="109" t="s">
        <v>85</v>
      </c>
      <c r="AY106" s="109" t="s">
        <v>150</v>
      </c>
      <c r="BE106" s="311">
        <f t="shared" si="14"/>
        <v>0</v>
      </c>
      <c r="BF106" s="311">
        <f t="shared" si="15"/>
        <v>0</v>
      </c>
      <c r="BG106" s="311">
        <f t="shared" si="16"/>
        <v>0</v>
      </c>
      <c r="BH106" s="311">
        <f t="shared" si="17"/>
        <v>0</v>
      </c>
      <c r="BI106" s="311">
        <f t="shared" si="18"/>
        <v>0</v>
      </c>
      <c r="BJ106" s="109" t="s">
        <v>25</v>
      </c>
      <c r="BK106" s="311">
        <f t="shared" si="19"/>
        <v>0</v>
      </c>
      <c r="BL106" s="109" t="s">
        <v>536</v>
      </c>
      <c r="BM106" s="109" t="s">
        <v>360</v>
      </c>
    </row>
    <row r="107" spans="2:65" s="137" customFormat="1" ht="22.5" customHeight="1">
      <c r="B107" s="130"/>
      <c r="C107" s="302" t="s">
        <v>276</v>
      </c>
      <c r="D107" s="302" t="s">
        <v>152</v>
      </c>
      <c r="E107" s="303" t="s">
        <v>1658</v>
      </c>
      <c r="F107" s="93" t="s">
        <v>1659</v>
      </c>
      <c r="G107" s="304" t="s">
        <v>169</v>
      </c>
      <c r="H107" s="305">
        <v>25</v>
      </c>
      <c r="I107" s="8"/>
      <c r="J107" s="306">
        <f t="shared" si="10"/>
        <v>0</v>
      </c>
      <c r="K107" s="93" t="s">
        <v>5</v>
      </c>
      <c r="L107" s="130"/>
      <c r="M107" s="307" t="s">
        <v>5</v>
      </c>
      <c r="N107" s="308" t="s">
        <v>48</v>
      </c>
      <c r="O107" s="131"/>
      <c r="P107" s="309">
        <f t="shared" si="11"/>
        <v>0</v>
      </c>
      <c r="Q107" s="309">
        <v>0</v>
      </c>
      <c r="R107" s="309">
        <f t="shared" si="12"/>
        <v>0</v>
      </c>
      <c r="S107" s="309">
        <v>0</v>
      </c>
      <c r="T107" s="310">
        <f t="shared" si="13"/>
        <v>0</v>
      </c>
      <c r="AR107" s="109" t="s">
        <v>536</v>
      </c>
      <c r="AT107" s="109" t="s">
        <v>152</v>
      </c>
      <c r="AU107" s="109" t="s">
        <v>85</v>
      </c>
      <c r="AY107" s="109" t="s">
        <v>150</v>
      </c>
      <c r="BE107" s="311">
        <f t="shared" si="14"/>
        <v>0</v>
      </c>
      <c r="BF107" s="311">
        <f t="shared" si="15"/>
        <v>0</v>
      </c>
      <c r="BG107" s="311">
        <f t="shared" si="16"/>
        <v>0</v>
      </c>
      <c r="BH107" s="311">
        <f t="shared" si="17"/>
        <v>0</v>
      </c>
      <c r="BI107" s="311">
        <f t="shared" si="18"/>
        <v>0</v>
      </c>
      <c r="BJ107" s="109" t="s">
        <v>25</v>
      </c>
      <c r="BK107" s="311">
        <f t="shared" si="19"/>
        <v>0</v>
      </c>
      <c r="BL107" s="109" t="s">
        <v>536</v>
      </c>
      <c r="BM107" s="109" t="s">
        <v>372</v>
      </c>
    </row>
    <row r="108" spans="2:65" s="137" customFormat="1" ht="22.5" customHeight="1">
      <c r="B108" s="130"/>
      <c r="C108" s="302" t="s">
        <v>284</v>
      </c>
      <c r="D108" s="302" t="s">
        <v>152</v>
      </c>
      <c r="E108" s="303" t="s">
        <v>1660</v>
      </c>
      <c r="F108" s="93" t="s">
        <v>1661</v>
      </c>
      <c r="G108" s="304" t="s">
        <v>169</v>
      </c>
      <c r="H108" s="305">
        <v>25</v>
      </c>
      <c r="I108" s="8"/>
      <c r="J108" s="306">
        <f t="shared" si="10"/>
        <v>0</v>
      </c>
      <c r="K108" s="93" t="s">
        <v>5</v>
      </c>
      <c r="L108" s="130"/>
      <c r="M108" s="307" t="s">
        <v>5</v>
      </c>
      <c r="N108" s="308" t="s">
        <v>48</v>
      </c>
      <c r="O108" s="131"/>
      <c r="P108" s="309">
        <f t="shared" si="11"/>
        <v>0</v>
      </c>
      <c r="Q108" s="309">
        <v>0</v>
      </c>
      <c r="R108" s="309">
        <f t="shared" si="12"/>
        <v>0</v>
      </c>
      <c r="S108" s="309">
        <v>0</v>
      </c>
      <c r="T108" s="310">
        <f t="shared" si="13"/>
        <v>0</v>
      </c>
      <c r="AR108" s="109" t="s">
        <v>536</v>
      </c>
      <c r="AT108" s="109" t="s">
        <v>152</v>
      </c>
      <c r="AU108" s="109" t="s">
        <v>85</v>
      </c>
      <c r="AY108" s="109" t="s">
        <v>150</v>
      </c>
      <c r="BE108" s="311">
        <f t="shared" si="14"/>
        <v>0</v>
      </c>
      <c r="BF108" s="311">
        <f t="shared" si="15"/>
        <v>0</v>
      </c>
      <c r="BG108" s="311">
        <f t="shared" si="16"/>
        <v>0</v>
      </c>
      <c r="BH108" s="311">
        <f t="shared" si="17"/>
        <v>0</v>
      </c>
      <c r="BI108" s="311">
        <f t="shared" si="18"/>
        <v>0</v>
      </c>
      <c r="BJ108" s="109" t="s">
        <v>25</v>
      </c>
      <c r="BK108" s="311">
        <f t="shared" si="19"/>
        <v>0</v>
      </c>
      <c r="BL108" s="109" t="s">
        <v>536</v>
      </c>
      <c r="BM108" s="109" t="s">
        <v>382</v>
      </c>
    </row>
    <row r="109" spans="2:65" s="137" customFormat="1" ht="22.5" customHeight="1">
      <c r="B109" s="130"/>
      <c r="C109" s="302" t="s">
        <v>288</v>
      </c>
      <c r="D109" s="302" t="s">
        <v>152</v>
      </c>
      <c r="E109" s="303" t="s">
        <v>1625</v>
      </c>
      <c r="F109" s="93" t="s">
        <v>1626</v>
      </c>
      <c r="G109" s="304" t="s">
        <v>169</v>
      </c>
      <c r="H109" s="305">
        <v>25</v>
      </c>
      <c r="I109" s="8"/>
      <c r="J109" s="306">
        <f t="shared" si="10"/>
        <v>0</v>
      </c>
      <c r="K109" s="93" t="s">
        <v>5</v>
      </c>
      <c r="L109" s="130"/>
      <c r="M109" s="307" t="s">
        <v>5</v>
      </c>
      <c r="N109" s="308" t="s">
        <v>48</v>
      </c>
      <c r="O109" s="131"/>
      <c r="P109" s="309">
        <f t="shared" si="11"/>
        <v>0</v>
      </c>
      <c r="Q109" s="309">
        <v>0</v>
      </c>
      <c r="R109" s="309">
        <f t="shared" si="12"/>
        <v>0</v>
      </c>
      <c r="S109" s="309">
        <v>0</v>
      </c>
      <c r="T109" s="310">
        <f t="shared" si="13"/>
        <v>0</v>
      </c>
      <c r="AR109" s="109" t="s">
        <v>536</v>
      </c>
      <c r="AT109" s="109" t="s">
        <v>152</v>
      </c>
      <c r="AU109" s="109" t="s">
        <v>85</v>
      </c>
      <c r="AY109" s="109" t="s">
        <v>150</v>
      </c>
      <c r="BE109" s="311">
        <f t="shared" si="14"/>
        <v>0</v>
      </c>
      <c r="BF109" s="311">
        <f t="shared" si="15"/>
        <v>0</v>
      </c>
      <c r="BG109" s="311">
        <f t="shared" si="16"/>
        <v>0</v>
      </c>
      <c r="BH109" s="311">
        <f t="shared" si="17"/>
        <v>0</v>
      </c>
      <c r="BI109" s="311">
        <f t="shared" si="18"/>
        <v>0</v>
      </c>
      <c r="BJ109" s="109" t="s">
        <v>25</v>
      </c>
      <c r="BK109" s="311">
        <f t="shared" si="19"/>
        <v>0</v>
      </c>
      <c r="BL109" s="109" t="s">
        <v>536</v>
      </c>
      <c r="BM109" s="109" t="s">
        <v>391</v>
      </c>
    </row>
    <row r="110" spans="2:65" s="137" customFormat="1" ht="22.5" customHeight="1">
      <c r="B110" s="130"/>
      <c r="C110" s="302" t="s">
        <v>11</v>
      </c>
      <c r="D110" s="302" t="s">
        <v>152</v>
      </c>
      <c r="E110" s="303" t="s">
        <v>1627</v>
      </c>
      <c r="F110" s="93" t="s">
        <v>1628</v>
      </c>
      <c r="G110" s="304" t="s">
        <v>169</v>
      </c>
      <c r="H110" s="305">
        <v>25</v>
      </c>
      <c r="I110" s="8"/>
      <c r="J110" s="306">
        <f t="shared" si="10"/>
        <v>0</v>
      </c>
      <c r="K110" s="93" t="s">
        <v>5</v>
      </c>
      <c r="L110" s="130"/>
      <c r="M110" s="307" t="s">
        <v>5</v>
      </c>
      <c r="N110" s="308" t="s">
        <v>48</v>
      </c>
      <c r="O110" s="131"/>
      <c r="P110" s="309">
        <f t="shared" si="11"/>
        <v>0</v>
      </c>
      <c r="Q110" s="309">
        <v>0</v>
      </c>
      <c r="R110" s="309">
        <f t="shared" si="12"/>
        <v>0</v>
      </c>
      <c r="S110" s="309">
        <v>0</v>
      </c>
      <c r="T110" s="310">
        <f t="shared" si="13"/>
        <v>0</v>
      </c>
      <c r="AR110" s="109" t="s">
        <v>536</v>
      </c>
      <c r="AT110" s="109" t="s">
        <v>152</v>
      </c>
      <c r="AU110" s="109" t="s">
        <v>85</v>
      </c>
      <c r="AY110" s="109" t="s">
        <v>150</v>
      </c>
      <c r="BE110" s="311">
        <f t="shared" si="14"/>
        <v>0</v>
      </c>
      <c r="BF110" s="311">
        <f t="shared" si="15"/>
        <v>0</v>
      </c>
      <c r="BG110" s="311">
        <f t="shared" si="16"/>
        <v>0</v>
      </c>
      <c r="BH110" s="311">
        <f t="shared" si="17"/>
        <v>0</v>
      </c>
      <c r="BI110" s="311">
        <f t="shared" si="18"/>
        <v>0</v>
      </c>
      <c r="BJ110" s="109" t="s">
        <v>25</v>
      </c>
      <c r="BK110" s="311">
        <f t="shared" si="19"/>
        <v>0</v>
      </c>
      <c r="BL110" s="109" t="s">
        <v>536</v>
      </c>
      <c r="BM110" s="109" t="s">
        <v>405</v>
      </c>
    </row>
    <row r="111" spans="2:65" s="137" customFormat="1" ht="22.5" customHeight="1">
      <c r="B111" s="130"/>
      <c r="C111" s="339" t="s">
        <v>336</v>
      </c>
      <c r="D111" s="339" t="s">
        <v>337</v>
      </c>
      <c r="E111" s="340" t="s">
        <v>1629</v>
      </c>
      <c r="F111" s="341" t="s">
        <v>1662</v>
      </c>
      <c r="G111" s="342" t="s">
        <v>169</v>
      </c>
      <c r="H111" s="343">
        <v>25</v>
      </c>
      <c r="I111" s="12"/>
      <c r="J111" s="344">
        <f t="shared" si="10"/>
        <v>0</v>
      </c>
      <c r="K111" s="341" t="s">
        <v>5</v>
      </c>
      <c r="L111" s="345"/>
      <c r="M111" s="346" t="s">
        <v>5</v>
      </c>
      <c r="N111" s="347" t="s">
        <v>48</v>
      </c>
      <c r="O111" s="131"/>
      <c r="P111" s="309">
        <f t="shared" si="11"/>
        <v>0</v>
      </c>
      <c r="Q111" s="309">
        <v>0</v>
      </c>
      <c r="R111" s="309">
        <f t="shared" si="12"/>
        <v>0</v>
      </c>
      <c r="S111" s="309">
        <v>0</v>
      </c>
      <c r="T111" s="310">
        <f t="shared" si="13"/>
        <v>0</v>
      </c>
      <c r="AR111" s="109" t="s">
        <v>1596</v>
      </c>
      <c r="AT111" s="109" t="s">
        <v>337</v>
      </c>
      <c r="AU111" s="109" t="s">
        <v>85</v>
      </c>
      <c r="AY111" s="109" t="s">
        <v>150</v>
      </c>
      <c r="BE111" s="311">
        <f t="shared" si="14"/>
        <v>0</v>
      </c>
      <c r="BF111" s="311">
        <f t="shared" si="15"/>
        <v>0</v>
      </c>
      <c r="BG111" s="311">
        <f t="shared" si="16"/>
        <v>0</v>
      </c>
      <c r="BH111" s="311">
        <f t="shared" si="17"/>
        <v>0</v>
      </c>
      <c r="BI111" s="311">
        <f t="shared" si="18"/>
        <v>0</v>
      </c>
      <c r="BJ111" s="109" t="s">
        <v>25</v>
      </c>
      <c r="BK111" s="311">
        <f t="shared" si="19"/>
        <v>0</v>
      </c>
      <c r="BL111" s="109" t="s">
        <v>536</v>
      </c>
      <c r="BM111" s="109" t="s">
        <v>415</v>
      </c>
    </row>
    <row r="112" spans="2:65" s="137" customFormat="1" ht="22.5" customHeight="1">
      <c r="B112" s="130"/>
      <c r="C112" s="302" t="s">
        <v>330</v>
      </c>
      <c r="D112" s="302" t="s">
        <v>152</v>
      </c>
      <c r="E112" s="303" t="s">
        <v>1663</v>
      </c>
      <c r="F112" s="93" t="s">
        <v>1664</v>
      </c>
      <c r="G112" s="304" t="s">
        <v>169</v>
      </c>
      <c r="H112" s="305">
        <v>25</v>
      </c>
      <c r="I112" s="8"/>
      <c r="J112" s="306">
        <f t="shared" si="10"/>
        <v>0</v>
      </c>
      <c r="K112" s="93" t="s">
        <v>5</v>
      </c>
      <c r="L112" s="130"/>
      <c r="M112" s="307" t="s">
        <v>5</v>
      </c>
      <c r="N112" s="308" t="s">
        <v>48</v>
      </c>
      <c r="O112" s="131"/>
      <c r="P112" s="309">
        <f t="shared" si="11"/>
        <v>0</v>
      </c>
      <c r="Q112" s="309">
        <v>0</v>
      </c>
      <c r="R112" s="309">
        <f t="shared" si="12"/>
        <v>0</v>
      </c>
      <c r="S112" s="309">
        <v>0</v>
      </c>
      <c r="T112" s="310">
        <f t="shared" si="13"/>
        <v>0</v>
      </c>
      <c r="AR112" s="109" t="s">
        <v>536</v>
      </c>
      <c r="AT112" s="109" t="s">
        <v>152</v>
      </c>
      <c r="AU112" s="109" t="s">
        <v>85</v>
      </c>
      <c r="AY112" s="109" t="s">
        <v>150</v>
      </c>
      <c r="BE112" s="311">
        <f t="shared" si="14"/>
        <v>0</v>
      </c>
      <c r="BF112" s="311">
        <f t="shared" si="15"/>
        <v>0</v>
      </c>
      <c r="BG112" s="311">
        <f t="shared" si="16"/>
        <v>0</v>
      </c>
      <c r="BH112" s="311">
        <f t="shared" si="17"/>
        <v>0</v>
      </c>
      <c r="BI112" s="311">
        <f t="shared" si="18"/>
        <v>0</v>
      </c>
      <c r="BJ112" s="109" t="s">
        <v>25</v>
      </c>
      <c r="BK112" s="311">
        <f t="shared" si="19"/>
        <v>0</v>
      </c>
      <c r="BL112" s="109" t="s">
        <v>536</v>
      </c>
      <c r="BM112" s="109" t="s">
        <v>425</v>
      </c>
    </row>
    <row r="113" spans="2:65" s="137" customFormat="1" ht="22.5" customHeight="1">
      <c r="B113" s="130"/>
      <c r="C113" s="302" t="s">
        <v>304</v>
      </c>
      <c r="D113" s="302" t="s">
        <v>152</v>
      </c>
      <c r="E113" s="303" t="s">
        <v>1665</v>
      </c>
      <c r="F113" s="93" t="s">
        <v>1666</v>
      </c>
      <c r="G113" s="304" t="s">
        <v>175</v>
      </c>
      <c r="H113" s="305">
        <v>0.56000000000000005</v>
      </c>
      <c r="I113" s="8"/>
      <c r="J113" s="306">
        <f t="shared" si="10"/>
        <v>0</v>
      </c>
      <c r="K113" s="93" t="s">
        <v>5</v>
      </c>
      <c r="L113" s="130"/>
      <c r="M113" s="307" t="s">
        <v>5</v>
      </c>
      <c r="N113" s="308" t="s">
        <v>48</v>
      </c>
      <c r="O113" s="131"/>
      <c r="P113" s="309">
        <f t="shared" si="11"/>
        <v>0</v>
      </c>
      <c r="Q113" s="309">
        <v>0</v>
      </c>
      <c r="R113" s="309">
        <f t="shared" si="12"/>
        <v>0</v>
      </c>
      <c r="S113" s="309">
        <v>0</v>
      </c>
      <c r="T113" s="310">
        <f t="shared" si="13"/>
        <v>0</v>
      </c>
      <c r="AR113" s="109" t="s">
        <v>536</v>
      </c>
      <c r="AT113" s="109" t="s">
        <v>152</v>
      </c>
      <c r="AU113" s="109" t="s">
        <v>85</v>
      </c>
      <c r="AY113" s="109" t="s">
        <v>150</v>
      </c>
      <c r="BE113" s="311">
        <f t="shared" si="14"/>
        <v>0</v>
      </c>
      <c r="BF113" s="311">
        <f t="shared" si="15"/>
        <v>0</v>
      </c>
      <c r="BG113" s="311">
        <f t="shared" si="16"/>
        <v>0</v>
      </c>
      <c r="BH113" s="311">
        <f t="shared" si="17"/>
        <v>0</v>
      </c>
      <c r="BI113" s="311">
        <f t="shared" si="18"/>
        <v>0</v>
      </c>
      <c r="BJ113" s="109" t="s">
        <v>25</v>
      </c>
      <c r="BK113" s="311">
        <f t="shared" si="19"/>
        <v>0</v>
      </c>
      <c r="BL113" s="109" t="s">
        <v>536</v>
      </c>
      <c r="BM113" s="109" t="s">
        <v>433</v>
      </c>
    </row>
    <row r="114" spans="2:65" s="137" customFormat="1" ht="22.5" customHeight="1">
      <c r="B114" s="130"/>
      <c r="C114" s="302" t="s">
        <v>309</v>
      </c>
      <c r="D114" s="302" t="s">
        <v>152</v>
      </c>
      <c r="E114" s="303" t="s">
        <v>1667</v>
      </c>
      <c r="F114" s="93" t="s">
        <v>1668</v>
      </c>
      <c r="G114" s="304" t="s">
        <v>175</v>
      </c>
      <c r="H114" s="305">
        <v>5.6</v>
      </c>
      <c r="I114" s="8"/>
      <c r="J114" s="306">
        <f t="shared" si="10"/>
        <v>0</v>
      </c>
      <c r="K114" s="93" t="s">
        <v>5</v>
      </c>
      <c r="L114" s="130"/>
      <c r="M114" s="307" t="s">
        <v>5</v>
      </c>
      <c r="N114" s="308" t="s">
        <v>48</v>
      </c>
      <c r="O114" s="131"/>
      <c r="P114" s="309">
        <f t="shared" si="11"/>
        <v>0</v>
      </c>
      <c r="Q114" s="309">
        <v>0</v>
      </c>
      <c r="R114" s="309">
        <f t="shared" si="12"/>
        <v>0</v>
      </c>
      <c r="S114" s="309">
        <v>0</v>
      </c>
      <c r="T114" s="310">
        <f t="shared" si="13"/>
        <v>0</v>
      </c>
      <c r="AR114" s="109" t="s">
        <v>536</v>
      </c>
      <c r="AT114" s="109" t="s">
        <v>152</v>
      </c>
      <c r="AU114" s="109" t="s">
        <v>85</v>
      </c>
      <c r="AY114" s="109" t="s">
        <v>150</v>
      </c>
      <c r="BE114" s="311">
        <f t="shared" si="14"/>
        <v>0</v>
      </c>
      <c r="BF114" s="311">
        <f t="shared" si="15"/>
        <v>0</v>
      </c>
      <c r="BG114" s="311">
        <f t="shared" si="16"/>
        <v>0</v>
      </c>
      <c r="BH114" s="311">
        <f t="shared" si="17"/>
        <v>0</v>
      </c>
      <c r="BI114" s="311">
        <f t="shared" si="18"/>
        <v>0</v>
      </c>
      <c r="BJ114" s="109" t="s">
        <v>25</v>
      </c>
      <c r="BK114" s="311">
        <f t="shared" si="19"/>
        <v>0</v>
      </c>
      <c r="BL114" s="109" t="s">
        <v>536</v>
      </c>
      <c r="BM114" s="109" t="s">
        <v>441</v>
      </c>
    </row>
    <row r="115" spans="2:65" s="137" customFormat="1" ht="22.5" customHeight="1">
      <c r="B115" s="130"/>
      <c r="C115" s="302" t="s">
        <v>315</v>
      </c>
      <c r="D115" s="302" t="s">
        <v>152</v>
      </c>
      <c r="E115" s="303" t="s">
        <v>1631</v>
      </c>
      <c r="F115" s="93" t="s">
        <v>1632</v>
      </c>
      <c r="G115" s="304" t="s">
        <v>155</v>
      </c>
      <c r="H115" s="305">
        <v>25</v>
      </c>
      <c r="I115" s="8"/>
      <c r="J115" s="306">
        <f t="shared" si="10"/>
        <v>0</v>
      </c>
      <c r="K115" s="93" t="s">
        <v>5</v>
      </c>
      <c r="L115" s="130"/>
      <c r="M115" s="307" t="s">
        <v>5</v>
      </c>
      <c r="N115" s="308" t="s">
        <v>48</v>
      </c>
      <c r="O115" s="131"/>
      <c r="P115" s="309">
        <f t="shared" si="11"/>
        <v>0</v>
      </c>
      <c r="Q115" s="309">
        <v>0</v>
      </c>
      <c r="R115" s="309">
        <f t="shared" si="12"/>
        <v>0</v>
      </c>
      <c r="S115" s="309">
        <v>0</v>
      </c>
      <c r="T115" s="310">
        <f t="shared" si="13"/>
        <v>0</v>
      </c>
      <c r="AR115" s="109" t="s">
        <v>536</v>
      </c>
      <c r="AT115" s="109" t="s">
        <v>152</v>
      </c>
      <c r="AU115" s="109" t="s">
        <v>85</v>
      </c>
      <c r="AY115" s="109" t="s">
        <v>150</v>
      </c>
      <c r="BE115" s="311">
        <f t="shared" si="14"/>
        <v>0</v>
      </c>
      <c r="BF115" s="311">
        <f t="shared" si="15"/>
        <v>0</v>
      </c>
      <c r="BG115" s="311">
        <f t="shared" si="16"/>
        <v>0</v>
      </c>
      <c r="BH115" s="311">
        <f t="shared" si="17"/>
        <v>0</v>
      </c>
      <c r="BI115" s="311">
        <f t="shared" si="18"/>
        <v>0</v>
      </c>
      <c r="BJ115" s="109" t="s">
        <v>25</v>
      </c>
      <c r="BK115" s="311">
        <f t="shared" si="19"/>
        <v>0</v>
      </c>
      <c r="BL115" s="109" t="s">
        <v>536</v>
      </c>
      <c r="BM115" s="109" t="s">
        <v>450</v>
      </c>
    </row>
    <row r="116" spans="2:65" s="137" customFormat="1" ht="22.5" customHeight="1">
      <c r="B116" s="130"/>
      <c r="C116" s="302" t="s">
        <v>410</v>
      </c>
      <c r="D116" s="302" t="s">
        <v>152</v>
      </c>
      <c r="E116" s="303" t="s">
        <v>1669</v>
      </c>
      <c r="F116" s="93" t="s">
        <v>1670</v>
      </c>
      <c r="G116" s="304" t="s">
        <v>401</v>
      </c>
      <c r="H116" s="305">
        <v>1</v>
      </c>
      <c r="I116" s="8"/>
      <c r="J116" s="306">
        <f t="shared" si="10"/>
        <v>0</v>
      </c>
      <c r="K116" s="93" t="s">
        <v>5</v>
      </c>
      <c r="L116" s="130"/>
      <c r="M116" s="307" t="s">
        <v>5</v>
      </c>
      <c r="N116" s="308" t="s">
        <v>48</v>
      </c>
      <c r="O116" s="131"/>
      <c r="P116" s="309">
        <f t="shared" si="11"/>
        <v>0</v>
      </c>
      <c r="Q116" s="309">
        <v>0</v>
      </c>
      <c r="R116" s="309">
        <f t="shared" si="12"/>
        <v>0</v>
      </c>
      <c r="S116" s="309">
        <v>0</v>
      </c>
      <c r="T116" s="310">
        <f t="shared" si="13"/>
        <v>0</v>
      </c>
      <c r="AR116" s="109" t="s">
        <v>536</v>
      </c>
      <c r="AT116" s="109" t="s">
        <v>152</v>
      </c>
      <c r="AU116" s="109" t="s">
        <v>85</v>
      </c>
      <c r="AY116" s="109" t="s">
        <v>150</v>
      </c>
      <c r="BE116" s="311">
        <f t="shared" si="14"/>
        <v>0</v>
      </c>
      <c r="BF116" s="311">
        <f t="shared" si="15"/>
        <v>0</v>
      </c>
      <c r="BG116" s="311">
        <f t="shared" si="16"/>
        <v>0</v>
      </c>
      <c r="BH116" s="311">
        <f t="shared" si="17"/>
        <v>0</v>
      </c>
      <c r="BI116" s="311">
        <f t="shared" si="18"/>
        <v>0</v>
      </c>
      <c r="BJ116" s="109" t="s">
        <v>25</v>
      </c>
      <c r="BK116" s="311">
        <f t="shared" si="19"/>
        <v>0</v>
      </c>
      <c r="BL116" s="109" t="s">
        <v>536</v>
      </c>
      <c r="BM116" s="109" t="s">
        <v>456</v>
      </c>
    </row>
    <row r="117" spans="2:65" s="137" customFormat="1" ht="31.5" customHeight="1">
      <c r="B117" s="130"/>
      <c r="C117" s="302" t="s">
        <v>398</v>
      </c>
      <c r="D117" s="302" t="s">
        <v>152</v>
      </c>
      <c r="E117" s="303" t="s">
        <v>1671</v>
      </c>
      <c r="F117" s="93" t="s">
        <v>1672</v>
      </c>
      <c r="G117" s="304" t="s">
        <v>169</v>
      </c>
      <c r="H117" s="305">
        <v>1</v>
      </c>
      <c r="I117" s="8"/>
      <c r="J117" s="306">
        <f t="shared" si="10"/>
        <v>0</v>
      </c>
      <c r="K117" s="93" t="s">
        <v>5</v>
      </c>
      <c r="L117" s="130"/>
      <c r="M117" s="307" t="s">
        <v>5</v>
      </c>
      <c r="N117" s="308" t="s">
        <v>48</v>
      </c>
      <c r="O117" s="131"/>
      <c r="P117" s="309">
        <f t="shared" si="11"/>
        <v>0</v>
      </c>
      <c r="Q117" s="309">
        <v>0</v>
      </c>
      <c r="R117" s="309">
        <f t="shared" si="12"/>
        <v>0</v>
      </c>
      <c r="S117" s="309">
        <v>0</v>
      </c>
      <c r="T117" s="310">
        <f t="shared" si="13"/>
        <v>0</v>
      </c>
      <c r="AR117" s="109" t="s">
        <v>536</v>
      </c>
      <c r="AT117" s="109" t="s">
        <v>152</v>
      </c>
      <c r="AU117" s="109" t="s">
        <v>85</v>
      </c>
      <c r="AY117" s="109" t="s">
        <v>150</v>
      </c>
      <c r="BE117" s="311">
        <f t="shared" si="14"/>
        <v>0</v>
      </c>
      <c r="BF117" s="311">
        <f t="shared" si="15"/>
        <v>0</v>
      </c>
      <c r="BG117" s="311">
        <f t="shared" si="16"/>
        <v>0</v>
      </c>
      <c r="BH117" s="311">
        <f t="shared" si="17"/>
        <v>0</v>
      </c>
      <c r="BI117" s="311">
        <f t="shared" si="18"/>
        <v>0</v>
      </c>
      <c r="BJ117" s="109" t="s">
        <v>25</v>
      </c>
      <c r="BK117" s="311">
        <f t="shared" si="19"/>
        <v>0</v>
      </c>
      <c r="BL117" s="109" t="s">
        <v>536</v>
      </c>
      <c r="BM117" s="109" t="s">
        <v>463</v>
      </c>
    </row>
    <row r="118" spans="2:65" s="137" customFormat="1" ht="22.5" customHeight="1">
      <c r="B118" s="130"/>
      <c r="C118" s="302" t="s">
        <v>405</v>
      </c>
      <c r="D118" s="302" t="s">
        <v>152</v>
      </c>
      <c r="E118" s="303" t="s">
        <v>1673</v>
      </c>
      <c r="F118" s="93" t="s">
        <v>1674</v>
      </c>
      <c r="G118" s="304" t="s">
        <v>169</v>
      </c>
      <c r="H118" s="305">
        <v>1</v>
      </c>
      <c r="I118" s="8"/>
      <c r="J118" s="306">
        <f t="shared" si="10"/>
        <v>0</v>
      </c>
      <c r="K118" s="93" t="s">
        <v>5</v>
      </c>
      <c r="L118" s="130"/>
      <c r="M118" s="307" t="s">
        <v>5</v>
      </c>
      <c r="N118" s="308" t="s">
        <v>48</v>
      </c>
      <c r="O118" s="131"/>
      <c r="P118" s="309">
        <f t="shared" si="11"/>
        <v>0</v>
      </c>
      <c r="Q118" s="309">
        <v>0</v>
      </c>
      <c r="R118" s="309">
        <f t="shared" si="12"/>
        <v>0</v>
      </c>
      <c r="S118" s="309">
        <v>0</v>
      </c>
      <c r="T118" s="310">
        <f t="shared" si="13"/>
        <v>0</v>
      </c>
      <c r="AR118" s="109" t="s">
        <v>536</v>
      </c>
      <c r="AT118" s="109" t="s">
        <v>152</v>
      </c>
      <c r="AU118" s="109" t="s">
        <v>85</v>
      </c>
      <c r="AY118" s="109" t="s">
        <v>150</v>
      </c>
      <c r="BE118" s="311">
        <f t="shared" si="14"/>
        <v>0</v>
      </c>
      <c r="BF118" s="311">
        <f t="shared" si="15"/>
        <v>0</v>
      </c>
      <c r="BG118" s="311">
        <f t="shared" si="16"/>
        <v>0</v>
      </c>
      <c r="BH118" s="311">
        <f t="shared" si="17"/>
        <v>0</v>
      </c>
      <c r="BI118" s="311">
        <f t="shared" si="18"/>
        <v>0</v>
      </c>
      <c r="BJ118" s="109" t="s">
        <v>25</v>
      </c>
      <c r="BK118" s="311">
        <f t="shared" si="19"/>
        <v>0</v>
      </c>
      <c r="BL118" s="109" t="s">
        <v>536</v>
      </c>
      <c r="BM118" s="109" t="s">
        <v>471</v>
      </c>
    </row>
    <row r="119" spans="2:65" s="289" customFormat="1" ht="37.35" customHeight="1">
      <c r="B119" s="288"/>
      <c r="D119" s="299" t="s">
        <v>76</v>
      </c>
      <c r="E119" s="364" t="s">
        <v>1675</v>
      </c>
      <c r="F119" s="364" t="s">
        <v>1676</v>
      </c>
      <c r="I119" s="7"/>
      <c r="J119" s="365">
        <f>BK119</f>
        <v>0</v>
      </c>
      <c r="L119" s="288"/>
      <c r="M119" s="293"/>
      <c r="N119" s="294"/>
      <c r="O119" s="294"/>
      <c r="P119" s="295">
        <f>P120</f>
        <v>0</v>
      </c>
      <c r="Q119" s="294"/>
      <c r="R119" s="295">
        <f>R120</f>
        <v>0</v>
      </c>
      <c r="S119" s="294"/>
      <c r="T119" s="296">
        <f>T120</f>
        <v>0</v>
      </c>
      <c r="AR119" s="290" t="s">
        <v>157</v>
      </c>
      <c r="AT119" s="297" t="s">
        <v>76</v>
      </c>
      <c r="AU119" s="297" t="s">
        <v>77</v>
      </c>
      <c r="AY119" s="290" t="s">
        <v>150</v>
      </c>
      <c r="BK119" s="298">
        <f>BK120</f>
        <v>0</v>
      </c>
    </row>
    <row r="120" spans="2:65" s="137" customFormat="1" ht="22.5" customHeight="1">
      <c r="B120" s="130"/>
      <c r="C120" s="302" t="s">
        <v>391</v>
      </c>
      <c r="D120" s="302" t="s">
        <v>152</v>
      </c>
      <c r="E120" s="303" t="s">
        <v>1677</v>
      </c>
      <c r="F120" s="93" t="s">
        <v>1678</v>
      </c>
      <c r="G120" s="304" t="s">
        <v>1679</v>
      </c>
      <c r="H120" s="305">
        <v>2</v>
      </c>
      <c r="I120" s="8"/>
      <c r="J120" s="306">
        <f>ROUND(I120*H120,2)</f>
        <v>0</v>
      </c>
      <c r="K120" s="93" t="s">
        <v>5</v>
      </c>
      <c r="L120" s="130"/>
      <c r="M120" s="307" t="s">
        <v>5</v>
      </c>
      <c r="N120" s="349" t="s">
        <v>48</v>
      </c>
      <c r="O120" s="350"/>
      <c r="P120" s="351">
        <f>O120*H120</f>
        <v>0</v>
      </c>
      <c r="Q120" s="351">
        <v>0</v>
      </c>
      <c r="R120" s="351">
        <f>Q120*H120</f>
        <v>0</v>
      </c>
      <c r="S120" s="351">
        <v>0</v>
      </c>
      <c r="T120" s="352">
        <f>S120*H120</f>
        <v>0</v>
      </c>
      <c r="AR120" s="109" t="s">
        <v>1680</v>
      </c>
      <c r="AT120" s="109" t="s">
        <v>152</v>
      </c>
      <c r="AU120" s="109" t="s">
        <v>25</v>
      </c>
      <c r="AY120" s="109" t="s">
        <v>150</v>
      </c>
      <c r="BE120" s="311">
        <f>IF(N120="základní",J120,0)</f>
        <v>0</v>
      </c>
      <c r="BF120" s="311">
        <f>IF(N120="snížená",J120,0)</f>
        <v>0</v>
      </c>
      <c r="BG120" s="311">
        <f>IF(N120="zákl. přenesená",J120,0)</f>
        <v>0</v>
      </c>
      <c r="BH120" s="311">
        <f>IF(N120="sníž. přenesená",J120,0)</f>
        <v>0</v>
      </c>
      <c r="BI120" s="311">
        <f>IF(N120="nulová",J120,0)</f>
        <v>0</v>
      </c>
      <c r="BJ120" s="109" t="s">
        <v>25</v>
      </c>
      <c r="BK120" s="311">
        <f>ROUND(I120*H120,2)</f>
        <v>0</v>
      </c>
      <c r="BL120" s="109" t="s">
        <v>1680</v>
      </c>
      <c r="BM120" s="109" t="s">
        <v>482</v>
      </c>
    </row>
    <row r="121" spans="2:65" s="137" customFormat="1" ht="6.9" customHeight="1">
      <c r="B121" s="156"/>
      <c r="C121" s="157"/>
      <c r="D121" s="157"/>
      <c r="E121" s="157"/>
      <c r="F121" s="157"/>
      <c r="G121" s="157"/>
      <c r="H121" s="157"/>
      <c r="I121" s="157"/>
      <c r="J121" s="157"/>
      <c r="K121" s="157"/>
      <c r="L121" s="130"/>
    </row>
  </sheetData>
  <sheetProtection password="C6B9" sheet="1" objects="1" scenarios="1" formatRows="0" selectLockedCells="1"/>
  <autoFilter ref="C87:K120"/>
  <mergeCells count="12">
    <mergeCell ref="G1:H1"/>
    <mergeCell ref="L2:V2"/>
    <mergeCell ref="E49:H49"/>
    <mergeCell ref="E51:H51"/>
    <mergeCell ref="E76:H76"/>
    <mergeCell ref="E78:H78"/>
    <mergeCell ref="E80:H80"/>
    <mergeCell ref="E7:H7"/>
    <mergeCell ref="E9:H9"/>
    <mergeCell ref="E11:H11"/>
    <mergeCell ref="E26:H26"/>
    <mergeCell ref="E47:H47"/>
  </mergeCells>
  <hyperlinks>
    <hyperlink ref="F1:G1" location="C2" display="1) Krycí list soupisu"/>
    <hyperlink ref="G1:H1" location="C58" display="2) Rekapitulace"/>
    <hyperlink ref="J1" location="C87"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94"/>
  <sheetViews>
    <sheetView showGridLines="0" workbookViewId="0">
      <pane ySplit="1" topLeftCell="A68" activePane="bottomLeft" state="frozen"/>
      <selection pane="bottomLeft" activeCell="I84" sqref="I84"/>
    </sheetView>
  </sheetViews>
  <sheetFormatPr defaultRowHeight="12"/>
  <cols>
    <col min="1" max="1" width="8.28515625" style="105" customWidth="1"/>
    <col min="2" max="2" width="1.7109375" style="105" customWidth="1"/>
    <col min="3" max="3" width="4.140625" style="105" customWidth="1"/>
    <col min="4" max="4" width="4.28515625" style="105" customWidth="1"/>
    <col min="5" max="5" width="17.140625" style="105" customWidth="1"/>
    <col min="6" max="6" width="75" style="105" customWidth="1"/>
    <col min="7" max="7" width="8.7109375" style="105" customWidth="1"/>
    <col min="8" max="8" width="11.140625" style="105" customWidth="1"/>
    <col min="9" max="9" width="12.7109375" style="105" customWidth="1"/>
    <col min="10" max="10" width="23.42578125" style="105" customWidth="1"/>
    <col min="11" max="11" width="15.42578125" style="105" customWidth="1"/>
    <col min="12" max="12" width="9.140625" style="105"/>
    <col min="13" max="18" width="9.28515625" style="105" hidden="1"/>
    <col min="19" max="19" width="8.140625" style="105" hidden="1" customWidth="1"/>
    <col min="20" max="20" width="29.7109375" style="105" hidden="1" customWidth="1"/>
    <col min="21" max="21" width="16.28515625" style="105" hidden="1" customWidth="1"/>
    <col min="22" max="22" width="12.28515625" style="105" customWidth="1"/>
    <col min="23" max="23" width="16.28515625" style="105" customWidth="1"/>
    <col min="24" max="24" width="12.28515625" style="105" customWidth="1"/>
    <col min="25" max="25" width="15" style="105" customWidth="1"/>
    <col min="26" max="26" width="11" style="105" customWidth="1"/>
    <col min="27" max="27" width="15" style="105" customWidth="1"/>
    <col min="28" max="28" width="16.28515625" style="105" customWidth="1"/>
    <col min="29" max="29" width="11" style="105" customWidth="1"/>
    <col min="30" max="30" width="15" style="105" customWidth="1"/>
    <col min="31" max="31" width="16.28515625" style="105" customWidth="1"/>
    <col min="32" max="43" width="9.140625" style="105"/>
    <col min="44" max="65" width="9.28515625" style="105" hidden="1"/>
    <col min="66" max="16384" width="9.140625" style="105"/>
  </cols>
  <sheetData>
    <row r="1" spans="1:70" ht="21.75" customHeight="1">
      <c r="A1" s="104"/>
      <c r="B1" s="3"/>
      <c r="C1" s="3"/>
      <c r="D1" s="4" t="s">
        <v>1</v>
      </c>
      <c r="E1" s="3"/>
      <c r="F1" s="232" t="s">
        <v>108</v>
      </c>
      <c r="G1" s="233" t="s">
        <v>109</v>
      </c>
      <c r="H1" s="233"/>
      <c r="I1" s="3"/>
      <c r="J1" s="232" t="s">
        <v>110</v>
      </c>
      <c r="K1" s="4" t="s">
        <v>111</v>
      </c>
      <c r="L1" s="232" t="s">
        <v>112</v>
      </c>
      <c r="M1" s="232"/>
      <c r="N1" s="232"/>
      <c r="O1" s="232"/>
      <c r="P1" s="232"/>
      <c r="Q1" s="232"/>
      <c r="R1" s="232"/>
      <c r="S1" s="232"/>
      <c r="T1" s="232"/>
      <c r="U1" s="103"/>
      <c r="V1" s="103"/>
      <c r="W1" s="104"/>
      <c r="X1" s="104"/>
      <c r="Y1" s="104"/>
      <c r="Z1" s="104"/>
      <c r="AA1" s="104"/>
      <c r="AB1" s="104"/>
      <c r="AC1" s="104"/>
      <c r="AD1" s="104"/>
      <c r="AE1" s="104"/>
      <c r="AF1" s="104"/>
      <c r="AG1" s="104"/>
      <c r="AH1" s="104"/>
      <c r="AI1" s="104"/>
      <c r="AJ1" s="104"/>
      <c r="AK1" s="104"/>
      <c r="AL1" s="104"/>
      <c r="AM1" s="104"/>
      <c r="AN1" s="104"/>
      <c r="AO1" s="104"/>
      <c r="AP1" s="104"/>
      <c r="AQ1" s="104"/>
      <c r="AR1" s="104"/>
      <c r="AS1" s="104"/>
      <c r="AT1" s="104"/>
      <c r="AU1" s="104"/>
      <c r="AV1" s="104"/>
      <c r="AW1" s="104"/>
      <c r="AX1" s="104"/>
      <c r="AY1" s="104"/>
      <c r="AZ1" s="104"/>
      <c r="BA1" s="104"/>
      <c r="BB1" s="104"/>
      <c r="BC1" s="104"/>
      <c r="BD1" s="104"/>
      <c r="BE1" s="104"/>
      <c r="BF1" s="104"/>
      <c r="BG1" s="104"/>
      <c r="BH1" s="104"/>
      <c r="BI1" s="104"/>
      <c r="BJ1" s="104"/>
      <c r="BK1" s="104"/>
      <c r="BL1" s="104"/>
      <c r="BM1" s="104"/>
      <c r="BN1" s="104"/>
      <c r="BO1" s="104"/>
      <c r="BP1" s="104"/>
      <c r="BQ1" s="104"/>
      <c r="BR1" s="104"/>
    </row>
    <row r="2" spans="1:70" ht="36.9" customHeight="1">
      <c r="L2" s="107" t="s">
        <v>8</v>
      </c>
      <c r="M2" s="108"/>
      <c r="N2" s="108"/>
      <c r="O2" s="108"/>
      <c r="P2" s="108"/>
      <c r="Q2" s="108"/>
      <c r="R2" s="108"/>
      <c r="S2" s="108"/>
      <c r="T2" s="108"/>
      <c r="U2" s="108"/>
      <c r="V2" s="108"/>
      <c r="AT2" s="109" t="s">
        <v>107</v>
      </c>
    </row>
    <row r="3" spans="1:70" ht="6.9" customHeight="1">
      <c r="B3" s="110"/>
      <c r="C3" s="111"/>
      <c r="D3" s="111"/>
      <c r="E3" s="111"/>
      <c r="F3" s="111"/>
      <c r="G3" s="111"/>
      <c r="H3" s="111"/>
      <c r="I3" s="111"/>
      <c r="J3" s="111"/>
      <c r="K3" s="112"/>
      <c r="AT3" s="109" t="s">
        <v>85</v>
      </c>
    </row>
    <row r="4" spans="1:70" ht="36.9" customHeight="1">
      <c r="B4" s="113"/>
      <c r="C4" s="114"/>
      <c r="D4" s="115" t="s">
        <v>113</v>
      </c>
      <c r="E4" s="114"/>
      <c r="F4" s="114"/>
      <c r="G4" s="114"/>
      <c r="H4" s="114"/>
      <c r="I4" s="114"/>
      <c r="J4" s="114"/>
      <c r="K4" s="116"/>
      <c r="M4" s="117" t="s">
        <v>13</v>
      </c>
      <c r="AT4" s="109" t="s">
        <v>6</v>
      </c>
    </row>
    <row r="5" spans="1:70" ht="6.9" customHeight="1">
      <c r="B5" s="113"/>
      <c r="C5" s="114"/>
      <c r="D5" s="114"/>
      <c r="E5" s="114"/>
      <c r="F5" s="114"/>
      <c r="G5" s="114"/>
      <c r="H5" s="114"/>
      <c r="I5" s="114"/>
      <c r="J5" s="114"/>
      <c r="K5" s="116"/>
    </row>
    <row r="6" spans="1:70" ht="13.2">
      <c r="B6" s="113"/>
      <c r="C6" s="114"/>
      <c r="D6" s="126" t="s">
        <v>19</v>
      </c>
      <c r="E6" s="114"/>
      <c r="F6" s="114"/>
      <c r="G6" s="114"/>
      <c r="H6" s="114"/>
      <c r="I6" s="114"/>
      <c r="J6" s="114"/>
      <c r="K6" s="116"/>
    </row>
    <row r="7" spans="1:70" ht="22.5" customHeight="1">
      <c r="B7" s="113"/>
      <c r="C7" s="114"/>
      <c r="D7" s="114"/>
      <c r="E7" s="234" t="str">
        <f>'Rekapitulace stavby'!K6</f>
        <v>Vodovod Hostkovice - Lipolec</v>
      </c>
      <c r="F7" s="235"/>
      <c r="G7" s="235"/>
      <c r="H7" s="235"/>
      <c r="I7" s="114"/>
      <c r="J7" s="114"/>
      <c r="K7" s="116"/>
    </row>
    <row r="8" spans="1:70" s="137" customFormat="1" ht="13.2">
      <c r="B8" s="130"/>
      <c r="C8" s="131"/>
      <c r="D8" s="126" t="s">
        <v>114</v>
      </c>
      <c r="E8" s="131"/>
      <c r="F8" s="131"/>
      <c r="G8" s="131"/>
      <c r="H8" s="131"/>
      <c r="I8" s="131"/>
      <c r="J8" s="131"/>
      <c r="K8" s="136"/>
    </row>
    <row r="9" spans="1:70" s="137" customFormat="1" ht="36.9" customHeight="1">
      <c r="B9" s="130"/>
      <c r="C9" s="131"/>
      <c r="D9" s="131"/>
      <c r="E9" s="237" t="s">
        <v>1681</v>
      </c>
      <c r="F9" s="236"/>
      <c r="G9" s="236"/>
      <c r="H9" s="236"/>
      <c r="I9" s="131"/>
      <c r="J9" s="131"/>
      <c r="K9" s="136"/>
    </row>
    <row r="10" spans="1:70" s="137" customFormat="1">
      <c r="B10" s="130"/>
      <c r="C10" s="131"/>
      <c r="D10" s="131"/>
      <c r="E10" s="131"/>
      <c r="F10" s="131"/>
      <c r="G10" s="131"/>
      <c r="H10" s="131"/>
      <c r="I10" s="131"/>
      <c r="J10" s="131"/>
      <c r="K10" s="136"/>
    </row>
    <row r="11" spans="1:70" s="137" customFormat="1" ht="14.4" customHeight="1">
      <c r="B11" s="130"/>
      <c r="C11" s="131"/>
      <c r="D11" s="126" t="s">
        <v>22</v>
      </c>
      <c r="E11" s="131"/>
      <c r="F11" s="127" t="s">
        <v>23</v>
      </c>
      <c r="G11" s="131"/>
      <c r="H11" s="131"/>
      <c r="I11" s="126" t="s">
        <v>24</v>
      </c>
      <c r="J11" s="127" t="s">
        <v>5</v>
      </c>
      <c r="K11" s="136"/>
    </row>
    <row r="12" spans="1:70" s="137" customFormat="1" ht="14.4" customHeight="1">
      <c r="B12" s="130"/>
      <c r="C12" s="131"/>
      <c r="D12" s="126" t="s">
        <v>26</v>
      </c>
      <c r="E12" s="131"/>
      <c r="F12" s="127" t="s">
        <v>27</v>
      </c>
      <c r="G12" s="131"/>
      <c r="H12" s="131"/>
      <c r="I12" s="126" t="s">
        <v>28</v>
      </c>
      <c r="J12" s="238" t="str">
        <f>'Rekapitulace stavby'!AN8</f>
        <v>Vyplň údaj v rekapitulaci</v>
      </c>
      <c r="K12" s="136"/>
    </row>
    <row r="13" spans="1:70" s="137" customFormat="1" ht="10.95" customHeight="1">
      <c r="B13" s="130"/>
      <c r="C13" s="131"/>
      <c r="D13" s="131"/>
      <c r="E13" s="131"/>
      <c r="F13" s="131"/>
      <c r="G13" s="131"/>
      <c r="H13" s="131"/>
      <c r="I13" s="131"/>
      <c r="J13" s="131"/>
      <c r="K13" s="136"/>
    </row>
    <row r="14" spans="1:70" s="137" customFormat="1" ht="14.4" customHeight="1">
      <c r="B14" s="130"/>
      <c r="C14" s="131"/>
      <c r="D14" s="126" t="s">
        <v>31</v>
      </c>
      <c r="E14" s="131"/>
      <c r="F14" s="131"/>
      <c r="G14" s="131"/>
      <c r="H14" s="131"/>
      <c r="I14" s="126" t="s">
        <v>32</v>
      </c>
      <c r="J14" s="127" t="str">
        <f>IF('Rekapitulace stavby'!AN10="","",'Rekapitulace stavby'!AN10)</f>
        <v/>
      </c>
      <c r="K14" s="136"/>
    </row>
    <row r="15" spans="1:70" s="137" customFormat="1" ht="18" customHeight="1">
      <c r="B15" s="130"/>
      <c r="C15" s="131"/>
      <c r="D15" s="131"/>
      <c r="E15" s="127" t="str">
        <f>IF('Rekapitulace stavby'!E11="","",'Rekapitulace stavby'!E11)</f>
        <v xml:space="preserve"> </v>
      </c>
      <c r="F15" s="131"/>
      <c r="G15" s="131"/>
      <c r="H15" s="131"/>
      <c r="I15" s="126" t="s">
        <v>34</v>
      </c>
      <c r="J15" s="127" t="str">
        <f>IF('Rekapitulace stavby'!AN11="","",'Rekapitulace stavby'!AN11)</f>
        <v/>
      </c>
      <c r="K15" s="136"/>
    </row>
    <row r="16" spans="1:70" s="137" customFormat="1" ht="6.9" customHeight="1">
      <c r="B16" s="130"/>
      <c r="C16" s="131"/>
      <c r="D16" s="131"/>
      <c r="E16" s="131"/>
      <c r="F16" s="131"/>
      <c r="G16" s="131"/>
      <c r="H16" s="131"/>
      <c r="I16" s="131"/>
      <c r="J16" s="131"/>
      <c r="K16" s="136"/>
    </row>
    <row r="17" spans="2:11" s="137" customFormat="1" ht="14.4" customHeight="1">
      <c r="B17" s="130"/>
      <c r="C17" s="131"/>
      <c r="D17" s="126" t="s">
        <v>35</v>
      </c>
      <c r="E17" s="131"/>
      <c r="F17" s="131"/>
      <c r="G17" s="131"/>
      <c r="H17" s="131"/>
      <c r="I17" s="126" t="s">
        <v>32</v>
      </c>
      <c r="J17" s="127" t="str">
        <f>IF('Rekapitulace stavby'!AN13="Vyplň údaj","",IF('Rekapitulace stavby'!AN13="","",'Rekapitulace stavby'!AN13))</f>
        <v/>
      </c>
      <c r="K17" s="136"/>
    </row>
    <row r="18" spans="2:11" s="137" customFormat="1" ht="18" customHeight="1">
      <c r="B18" s="130"/>
      <c r="C18" s="131"/>
      <c r="D18" s="131"/>
      <c r="E18" s="127" t="str">
        <f>IF('Rekapitulace stavby'!E14="Vyplň údaj","",IF('Rekapitulace stavby'!E14="","",'Rekapitulace stavby'!E14))</f>
        <v/>
      </c>
      <c r="F18" s="131"/>
      <c r="G18" s="131"/>
      <c r="H18" s="131"/>
      <c r="I18" s="126" t="s">
        <v>34</v>
      </c>
      <c r="J18" s="127" t="str">
        <f>IF('Rekapitulace stavby'!AN14="Vyplň údaj","",IF('Rekapitulace stavby'!AN14="","",'Rekapitulace stavby'!AN14))</f>
        <v/>
      </c>
      <c r="K18" s="136"/>
    </row>
    <row r="19" spans="2:11" s="137" customFormat="1" ht="6.9" customHeight="1">
      <c r="B19" s="130"/>
      <c r="C19" s="131"/>
      <c r="D19" s="131"/>
      <c r="E19" s="131"/>
      <c r="F19" s="131"/>
      <c r="G19" s="131"/>
      <c r="H19" s="131"/>
      <c r="I19" s="131"/>
      <c r="J19" s="131"/>
      <c r="K19" s="136"/>
    </row>
    <row r="20" spans="2:11" s="137" customFormat="1" ht="14.4" customHeight="1">
      <c r="B20" s="130"/>
      <c r="C20" s="131"/>
      <c r="D20" s="126" t="s">
        <v>37</v>
      </c>
      <c r="E20" s="131"/>
      <c r="F20" s="131"/>
      <c r="G20" s="131"/>
      <c r="H20" s="131"/>
      <c r="I20" s="126" t="s">
        <v>32</v>
      </c>
      <c r="J20" s="127" t="s">
        <v>38</v>
      </c>
      <c r="K20" s="136"/>
    </row>
    <row r="21" spans="2:11" s="137" customFormat="1" ht="18" customHeight="1">
      <c r="B21" s="130"/>
      <c r="C21" s="131"/>
      <c r="D21" s="131"/>
      <c r="E21" s="127" t="s">
        <v>39</v>
      </c>
      <c r="F21" s="131"/>
      <c r="G21" s="131"/>
      <c r="H21" s="131"/>
      <c r="I21" s="126" t="s">
        <v>34</v>
      </c>
      <c r="J21" s="127" t="s">
        <v>5</v>
      </c>
      <c r="K21" s="136"/>
    </row>
    <row r="22" spans="2:11" s="137" customFormat="1" ht="6.9" customHeight="1">
      <c r="B22" s="130"/>
      <c r="C22" s="131"/>
      <c r="D22" s="131"/>
      <c r="E22" s="131"/>
      <c r="F22" s="131"/>
      <c r="G22" s="131"/>
      <c r="H22" s="131"/>
      <c r="I22" s="131"/>
      <c r="J22" s="131"/>
      <c r="K22" s="136"/>
    </row>
    <row r="23" spans="2:11" s="137" customFormat="1" ht="14.4" customHeight="1">
      <c r="B23" s="130"/>
      <c r="C23" s="131"/>
      <c r="D23" s="126" t="s">
        <v>41</v>
      </c>
      <c r="E23" s="131"/>
      <c r="F23" s="131"/>
      <c r="G23" s="131"/>
      <c r="H23" s="131"/>
      <c r="I23" s="131"/>
      <c r="J23" s="131"/>
      <c r="K23" s="136"/>
    </row>
    <row r="24" spans="2:11" s="242" customFormat="1" ht="63" customHeight="1">
      <c r="B24" s="239"/>
      <c r="C24" s="240"/>
      <c r="D24" s="240"/>
      <c r="E24" s="128" t="s">
        <v>42</v>
      </c>
      <c r="F24" s="128"/>
      <c r="G24" s="128"/>
      <c r="H24" s="128"/>
      <c r="I24" s="240"/>
      <c r="J24" s="240"/>
      <c r="K24" s="241"/>
    </row>
    <row r="25" spans="2:11" s="137" customFormat="1" ht="6.9" customHeight="1">
      <c r="B25" s="130"/>
      <c r="C25" s="131"/>
      <c r="D25" s="131"/>
      <c r="E25" s="131"/>
      <c r="F25" s="131"/>
      <c r="G25" s="131"/>
      <c r="H25" s="131"/>
      <c r="I25" s="131"/>
      <c r="J25" s="131"/>
      <c r="K25" s="136"/>
    </row>
    <row r="26" spans="2:11" s="137" customFormat="1" ht="6.9" customHeight="1">
      <c r="B26" s="130"/>
      <c r="C26" s="131"/>
      <c r="D26" s="175"/>
      <c r="E26" s="175"/>
      <c r="F26" s="175"/>
      <c r="G26" s="175"/>
      <c r="H26" s="175"/>
      <c r="I26" s="175"/>
      <c r="J26" s="175"/>
      <c r="K26" s="243"/>
    </row>
    <row r="27" spans="2:11" s="137" customFormat="1" ht="25.35" customHeight="1">
      <c r="B27" s="130"/>
      <c r="C27" s="131"/>
      <c r="D27" s="244" t="s">
        <v>43</v>
      </c>
      <c r="E27" s="131"/>
      <c r="F27" s="131"/>
      <c r="G27" s="131"/>
      <c r="H27" s="131"/>
      <c r="I27" s="131"/>
      <c r="J27" s="245">
        <f>ROUND(J81,2)</f>
        <v>0</v>
      </c>
      <c r="K27" s="136"/>
    </row>
    <row r="28" spans="2:11" s="137" customFormat="1" ht="6.9" customHeight="1">
      <c r="B28" s="130"/>
      <c r="C28" s="131"/>
      <c r="D28" s="175"/>
      <c r="E28" s="175"/>
      <c r="F28" s="175"/>
      <c r="G28" s="175"/>
      <c r="H28" s="175"/>
      <c r="I28" s="175"/>
      <c r="J28" s="175"/>
      <c r="K28" s="243"/>
    </row>
    <row r="29" spans="2:11" s="137" customFormat="1" ht="14.4" customHeight="1">
      <c r="B29" s="130"/>
      <c r="C29" s="131"/>
      <c r="D29" s="131"/>
      <c r="E29" s="131"/>
      <c r="F29" s="246" t="s">
        <v>45</v>
      </c>
      <c r="G29" s="131"/>
      <c r="H29" s="131"/>
      <c r="I29" s="246" t="s">
        <v>44</v>
      </c>
      <c r="J29" s="246" t="s">
        <v>46</v>
      </c>
      <c r="K29" s="136"/>
    </row>
    <row r="30" spans="2:11" s="137" customFormat="1" ht="14.4" customHeight="1">
      <c r="B30" s="130"/>
      <c r="C30" s="131"/>
      <c r="D30" s="141" t="s">
        <v>47</v>
      </c>
      <c r="E30" s="141" t="s">
        <v>48</v>
      </c>
      <c r="F30" s="247">
        <f>ROUND(SUM(BE81:BE93), 2)</f>
        <v>0</v>
      </c>
      <c r="G30" s="131"/>
      <c r="H30" s="131"/>
      <c r="I30" s="248">
        <v>0.21</v>
      </c>
      <c r="J30" s="247">
        <f>ROUND(ROUND((SUM(BE81:BE93)), 2)*I30, 2)</f>
        <v>0</v>
      </c>
      <c r="K30" s="136"/>
    </row>
    <row r="31" spans="2:11" s="137" customFormat="1" ht="14.4" customHeight="1">
      <c r="B31" s="130"/>
      <c r="C31" s="131"/>
      <c r="D31" s="131"/>
      <c r="E31" s="141" t="s">
        <v>49</v>
      </c>
      <c r="F31" s="247">
        <f>ROUND(SUM(BF81:BF93), 2)</f>
        <v>0</v>
      </c>
      <c r="G31" s="131"/>
      <c r="H31" s="131"/>
      <c r="I31" s="248">
        <v>0.15</v>
      </c>
      <c r="J31" s="247">
        <f>ROUND(ROUND((SUM(BF81:BF93)), 2)*I31, 2)</f>
        <v>0</v>
      </c>
      <c r="K31" s="136"/>
    </row>
    <row r="32" spans="2:11" s="137" customFormat="1" ht="14.4" hidden="1" customHeight="1">
      <c r="B32" s="130"/>
      <c r="C32" s="131"/>
      <c r="D32" s="131"/>
      <c r="E32" s="141" t="s">
        <v>50</v>
      </c>
      <c r="F32" s="247">
        <f>ROUND(SUM(BG81:BG93), 2)</f>
        <v>0</v>
      </c>
      <c r="G32" s="131"/>
      <c r="H32" s="131"/>
      <c r="I32" s="248">
        <v>0.21</v>
      </c>
      <c r="J32" s="247">
        <v>0</v>
      </c>
      <c r="K32" s="136"/>
    </row>
    <row r="33" spans="2:11" s="137" customFormat="1" ht="14.4" hidden="1" customHeight="1">
      <c r="B33" s="130"/>
      <c r="C33" s="131"/>
      <c r="D33" s="131"/>
      <c r="E33" s="141" t="s">
        <v>51</v>
      </c>
      <c r="F33" s="247">
        <f>ROUND(SUM(BH81:BH93), 2)</f>
        <v>0</v>
      </c>
      <c r="G33" s="131"/>
      <c r="H33" s="131"/>
      <c r="I33" s="248">
        <v>0.15</v>
      </c>
      <c r="J33" s="247">
        <v>0</v>
      </c>
      <c r="K33" s="136"/>
    </row>
    <row r="34" spans="2:11" s="137" customFormat="1" ht="14.4" hidden="1" customHeight="1">
      <c r="B34" s="130"/>
      <c r="C34" s="131"/>
      <c r="D34" s="131"/>
      <c r="E34" s="141" t="s">
        <v>52</v>
      </c>
      <c r="F34" s="247">
        <f>ROUND(SUM(BI81:BI93), 2)</f>
        <v>0</v>
      </c>
      <c r="G34" s="131"/>
      <c r="H34" s="131"/>
      <c r="I34" s="248">
        <v>0</v>
      </c>
      <c r="J34" s="247">
        <v>0</v>
      </c>
      <c r="K34" s="136"/>
    </row>
    <row r="35" spans="2:11" s="137" customFormat="1" ht="6.9" customHeight="1">
      <c r="B35" s="130"/>
      <c r="C35" s="131"/>
      <c r="D35" s="131"/>
      <c r="E35" s="131"/>
      <c r="F35" s="131"/>
      <c r="G35" s="131"/>
      <c r="H35" s="131"/>
      <c r="I35" s="131"/>
      <c r="J35" s="131"/>
      <c r="K35" s="136"/>
    </row>
    <row r="36" spans="2:11" s="137" customFormat="1" ht="25.35" customHeight="1">
      <c r="B36" s="130"/>
      <c r="C36" s="249"/>
      <c r="D36" s="250" t="s">
        <v>53</v>
      </c>
      <c r="E36" s="182"/>
      <c r="F36" s="182"/>
      <c r="G36" s="251" t="s">
        <v>54</v>
      </c>
      <c r="H36" s="252" t="s">
        <v>55</v>
      </c>
      <c r="I36" s="182"/>
      <c r="J36" s="253">
        <f>SUM(J27:J34)</f>
        <v>0</v>
      </c>
      <c r="K36" s="254"/>
    </row>
    <row r="37" spans="2:11" s="137" customFormat="1" ht="14.4" customHeight="1">
      <c r="B37" s="156"/>
      <c r="C37" s="157"/>
      <c r="D37" s="157"/>
      <c r="E37" s="157"/>
      <c r="F37" s="157"/>
      <c r="G37" s="157"/>
      <c r="H37" s="157"/>
      <c r="I37" s="157"/>
      <c r="J37" s="157"/>
      <c r="K37" s="158"/>
    </row>
    <row r="41" spans="2:11" s="137" customFormat="1" ht="6.9" customHeight="1">
      <c r="B41" s="159"/>
      <c r="C41" s="160"/>
      <c r="D41" s="160"/>
      <c r="E41" s="160"/>
      <c r="F41" s="160"/>
      <c r="G41" s="160"/>
      <c r="H41" s="160"/>
      <c r="I41" s="160"/>
      <c r="J41" s="160"/>
      <c r="K41" s="255"/>
    </row>
    <row r="42" spans="2:11" s="137" customFormat="1" ht="36.9" customHeight="1">
      <c r="B42" s="130"/>
      <c r="C42" s="115" t="s">
        <v>118</v>
      </c>
      <c r="D42" s="131"/>
      <c r="E42" s="131"/>
      <c r="F42" s="131"/>
      <c r="G42" s="131"/>
      <c r="H42" s="131"/>
      <c r="I42" s="131"/>
      <c r="J42" s="131"/>
      <c r="K42" s="136"/>
    </row>
    <row r="43" spans="2:11" s="137" customFormat="1" ht="6.9" customHeight="1">
      <c r="B43" s="130"/>
      <c r="C43" s="131"/>
      <c r="D43" s="131"/>
      <c r="E43" s="131"/>
      <c r="F43" s="131"/>
      <c r="G43" s="131"/>
      <c r="H43" s="131"/>
      <c r="I43" s="131"/>
      <c r="J43" s="131"/>
      <c r="K43" s="136"/>
    </row>
    <row r="44" spans="2:11" s="137" customFormat="1" ht="14.4" customHeight="1">
      <c r="B44" s="130"/>
      <c r="C44" s="126" t="s">
        <v>19</v>
      </c>
      <c r="D44" s="131"/>
      <c r="E44" s="131"/>
      <c r="F44" s="131"/>
      <c r="G44" s="131"/>
      <c r="H44" s="131"/>
      <c r="I44" s="131"/>
      <c r="J44" s="131"/>
      <c r="K44" s="136"/>
    </row>
    <row r="45" spans="2:11" s="137" customFormat="1" ht="22.5" customHeight="1">
      <c r="B45" s="130"/>
      <c r="C45" s="131"/>
      <c r="D45" s="131"/>
      <c r="E45" s="234" t="str">
        <f>E7</f>
        <v>Vodovod Hostkovice - Lipolec</v>
      </c>
      <c r="F45" s="235"/>
      <c r="G45" s="235"/>
      <c r="H45" s="235"/>
      <c r="I45" s="131"/>
      <c r="J45" s="131"/>
      <c r="K45" s="136"/>
    </row>
    <row r="46" spans="2:11" s="137" customFormat="1" ht="14.4" customHeight="1">
      <c r="B46" s="130"/>
      <c r="C46" s="126" t="s">
        <v>114</v>
      </c>
      <c r="D46" s="131"/>
      <c r="E46" s="131"/>
      <c r="F46" s="131"/>
      <c r="G46" s="131"/>
      <c r="H46" s="131"/>
      <c r="I46" s="131"/>
      <c r="J46" s="131"/>
      <c r="K46" s="136"/>
    </row>
    <row r="47" spans="2:11" s="137" customFormat="1" ht="30" customHeight="1">
      <c r="B47" s="130"/>
      <c r="C47" s="131"/>
      <c r="D47" s="131"/>
      <c r="E47" s="237" t="str">
        <f>E9</f>
        <v>VON - Vedlejší a ostatní náklady pro objekty SO 01, SO 02, SO 03 a pro výtlačný řád</v>
      </c>
      <c r="F47" s="236"/>
      <c r="G47" s="236"/>
      <c r="H47" s="236"/>
      <c r="I47" s="131"/>
      <c r="J47" s="131"/>
      <c r="K47" s="136"/>
    </row>
    <row r="48" spans="2:11" s="137" customFormat="1" ht="6.9" customHeight="1">
      <c r="B48" s="130"/>
      <c r="C48" s="131"/>
      <c r="D48" s="131"/>
      <c r="E48" s="131"/>
      <c r="F48" s="131"/>
      <c r="G48" s="131"/>
      <c r="H48" s="131"/>
      <c r="I48" s="131"/>
      <c r="J48" s="131"/>
      <c r="K48" s="136"/>
    </row>
    <row r="49" spans="2:47" s="137" customFormat="1" ht="18" customHeight="1">
      <c r="B49" s="130"/>
      <c r="C49" s="126" t="s">
        <v>26</v>
      </c>
      <c r="D49" s="131"/>
      <c r="E49" s="131"/>
      <c r="F49" s="127" t="str">
        <f>F12</f>
        <v>Hostkovice, Lipolec</v>
      </c>
      <c r="G49" s="131"/>
      <c r="H49" s="131"/>
      <c r="I49" s="126" t="s">
        <v>28</v>
      </c>
      <c r="J49" s="238" t="str">
        <f>IF(J12="","",J12)</f>
        <v>Vyplň údaj v rekapitulaci</v>
      </c>
      <c r="K49" s="136"/>
    </row>
    <row r="50" spans="2:47" s="137" customFormat="1" ht="6.9" customHeight="1">
      <c r="B50" s="130"/>
      <c r="C50" s="131"/>
      <c r="D50" s="131"/>
      <c r="E50" s="131"/>
      <c r="F50" s="131"/>
      <c r="G50" s="131"/>
      <c r="H50" s="131"/>
      <c r="I50" s="131"/>
      <c r="J50" s="131"/>
      <c r="K50" s="136"/>
    </row>
    <row r="51" spans="2:47" s="137" customFormat="1" ht="13.2">
      <c r="B51" s="130"/>
      <c r="C51" s="126" t="s">
        <v>31</v>
      </c>
      <c r="D51" s="131"/>
      <c r="E51" s="131"/>
      <c r="F51" s="127" t="str">
        <f>E15</f>
        <v xml:space="preserve"> </v>
      </c>
      <c r="G51" s="131"/>
      <c r="H51" s="131"/>
      <c r="I51" s="126" t="s">
        <v>37</v>
      </c>
      <c r="J51" s="127" t="str">
        <f>E21</f>
        <v>Ing. Zděněk Hejtman</v>
      </c>
      <c r="K51" s="136"/>
    </row>
    <row r="52" spans="2:47" s="137" customFormat="1" ht="14.4" customHeight="1">
      <c r="B52" s="130"/>
      <c r="C52" s="126" t="s">
        <v>35</v>
      </c>
      <c r="D52" s="131"/>
      <c r="E52" s="131"/>
      <c r="F52" s="127" t="str">
        <f>IF(E18="","",E18)</f>
        <v/>
      </c>
      <c r="G52" s="131"/>
      <c r="H52" s="131"/>
      <c r="I52" s="131"/>
      <c r="J52" s="131"/>
      <c r="K52" s="136"/>
    </row>
    <row r="53" spans="2:47" s="137" customFormat="1" ht="10.35" customHeight="1">
      <c r="B53" s="130"/>
      <c r="C53" s="131"/>
      <c r="D53" s="131"/>
      <c r="E53" s="131"/>
      <c r="F53" s="131"/>
      <c r="G53" s="131"/>
      <c r="H53" s="131"/>
      <c r="I53" s="131"/>
      <c r="J53" s="131"/>
      <c r="K53" s="136"/>
    </row>
    <row r="54" spans="2:47" s="137" customFormat="1" ht="29.25" customHeight="1">
      <c r="B54" s="130"/>
      <c r="C54" s="256" t="s">
        <v>119</v>
      </c>
      <c r="D54" s="249"/>
      <c r="E54" s="249"/>
      <c r="F54" s="249"/>
      <c r="G54" s="249"/>
      <c r="H54" s="249"/>
      <c r="I54" s="249"/>
      <c r="J54" s="257" t="s">
        <v>120</v>
      </c>
      <c r="K54" s="258"/>
    </row>
    <row r="55" spans="2:47" s="137" customFormat="1" ht="10.35" customHeight="1">
      <c r="B55" s="130"/>
      <c r="C55" s="131"/>
      <c r="D55" s="131"/>
      <c r="E55" s="131"/>
      <c r="F55" s="131"/>
      <c r="G55" s="131"/>
      <c r="H55" s="131"/>
      <c r="I55" s="131"/>
      <c r="J55" s="131"/>
      <c r="K55" s="136"/>
    </row>
    <row r="56" spans="2:47" s="137" customFormat="1" ht="29.25" customHeight="1">
      <c r="B56" s="130"/>
      <c r="C56" s="259" t="s">
        <v>121</v>
      </c>
      <c r="D56" s="131"/>
      <c r="E56" s="131"/>
      <c r="F56" s="131"/>
      <c r="G56" s="131"/>
      <c r="H56" s="131"/>
      <c r="I56" s="131"/>
      <c r="J56" s="245">
        <f>J81</f>
        <v>0</v>
      </c>
      <c r="K56" s="136"/>
      <c r="AU56" s="109" t="s">
        <v>122</v>
      </c>
    </row>
    <row r="57" spans="2:47" s="266" customFormat="1" ht="24.9" customHeight="1">
      <c r="B57" s="260"/>
      <c r="C57" s="261"/>
      <c r="D57" s="262" t="s">
        <v>1682</v>
      </c>
      <c r="E57" s="263"/>
      <c r="F57" s="263"/>
      <c r="G57" s="263"/>
      <c r="H57" s="263"/>
      <c r="I57" s="263"/>
      <c r="J57" s="264">
        <f>J82</f>
        <v>0</v>
      </c>
      <c r="K57" s="265"/>
    </row>
    <row r="58" spans="2:47" s="216" customFormat="1" ht="19.95" customHeight="1">
      <c r="B58" s="267"/>
      <c r="C58" s="268"/>
      <c r="D58" s="269" t="s">
        <v>1683</v>
      </c>
      <c r="E58" s="270"/>
      <c r="F58" s="270"/>
      <c r="G58" s="270"/>
      <c r="H58" s="270"/>
      <c r="I58" s="270"/>
      <c r="J58" s="271">
        <f>J83</f>
        <v>0</v>
      </c>
      <c r="K58" s="272"/>
    </row>
    <row r="59" spans="2:47" s="216" customFormat="1" ht="19.95" customHeight="1">
      <c r="B59" s="267"/>
      <c r="C59" s="268"/>
      <c r="D59" s="269" t="s">
        <v>1684</v>
      </c>
      <c r="E59" s="270"/>
      <c r="F59" s="270"/>
      <c r="G59" s="270"/>
      <c r="H59" s="270"/>
      <c r="I59" s="270"/>
      <c r="J59" s="271">
        <f>J87</f>
        <v>0</v>
      </c>
      <c r="K59" s="272"/>
    </row>
    <row r="60" spans="2:47" s="216" customFormat="1" ht="19.95" customHeight="1">
      <c r="B60" s="267"/>
      <c r="C60" s="268"/>
      <c r="D60" s="269" t="s">
        <v>1685</v>
      </c>
      <c r="E60" s="270"/>
      <c r="F60" s="270"/>
      <c r="G60" s="270"/>
      <c r="H60" s="270"/>
      <c r="I60" s="270"/>
      <c r="J60" s="271">
        <f>J90</f>
        <v>0</v>
      </c>
      <c r="K60" s="272"/>
    </row>
    <row r="61" spans="2:47" s="216" customFormat="1" ht="19.95" customHeight="1">
      <c r="B61" s="267"/>
      <c r="C61" s="268"/>
      <c r="D61" s="269" t="s">
        <v>1686</v>
      </c>
      <c r="E61" s="270"/>
      <c r="F61" s="270"/>
      <c r="G61" s="270"/>
      <c r="H61" s="270"/>
      <c r="I61" s="270"/>
      <c r="J61" s="271">
        <f>J92</f>
        <v>0</v>
      </c>
      <c r="K61" s="272"/>
    </row>
    <row r="62" spans="2:47" s="137" customFormat="1" ht="21.75" customHeight="1">
      <c r="B62" s="130"/>
      <c r="C62" s="131"/>
      <c r="D62" s="131"/>
      <c r="E62" s="131"/>
      <c r="F62" s="131"/>
      <c r="G62" s="131"/>
      <c r="H62" s="131"/>
      <c r="I62" s="131"/>
      <c r="J62" s="131"/>
      <c r="K62" s="136"/>
    </row>
    <row r="63" spans="2:47" s="137" customFormat="1" ht="6.9" customHeight="1">
      <c r="B63" s="156"/>
      <c r="C63" s="157"/>
      <c r="D63" s="157"/>
      <c r="E63" s="157"/>
      <c r="F63" s="157"/>
      <c r="G63" s="157"/>
      <c r="H63" s="157"/>
      <c r="I63" s="157"/>
      <c r="J63" s="157"/>
      <c r="K63" s="158"/>
    </row>
    <row r="67" spans="2:20" s="137" customFormat="1" ht="6.9" customHeight="1">
      <c r="B67" s="159"/>
      <c r="C67" s="160"/>
      <c r="D67" s="160"/>
      <c r="E67" s="160"/>
      <c r="F67" s="160"/>
      <c r="G67" s="160"/>
      <c r="H67" s="160"/>
      <c r="I67" s="160"/>
      <c r="J67" s="160"/>
      <c r="K67" s="160"/>
      <c r="L67" s="130"/>
    </row>
    <row r="68" spans="2:20" s="137" customFormat="1" ht="36.9" customHeight="1">
      <c r="B68" s="130"/>
      <c r="C68" s="161" t="s">
        <v>134</v>
      </c>
      <c r="L68" s="130"/>
    </row>
    <row r="69" spans="2:20" s="137" customFormat="1" ht="6.9" customHeight="1">
      <c r="B69" s="130"/>
      <c r="L69" s="130"/>
    </row>
    <row r="70" spans="2:20" s="137" customFormat="1" ht="14.4" customHeight="1">
      <c r="B70" s="130"/>
      <c r="C70" s="163" t="s">
        <v>19</v>
      </c>
      <c r="L70" s="130"/>
    </row>
    <row r="71" spans="2:20" s="137" customFormat="1" ht="22.5" customHeight="1">
      <c r="B71" s="130"/>
      <c r="E71" s="273" t="str">
        <f>E7</f>
        <v>Vodovod Hostkovice - Lipolec</v>
      </c>
      <c r="F71" s="274"/>
      <c r="G71" s="274"/>
      <c r="H71" s="274"/>
      <c r="L71" s="130"/>
    </row>
    <row r="72" spans="2:20" s="137" customFormat="1" ht="14.4" customHeight="1">
      <c r="B72" s="130"/>
      <c r="C72" s="163" t="s">
        <v>114</v>
      </c>
      <c r="L72" s="130"/>
    </row>
    <row r="73" spans="2:20" s="137" customFormat="1" ht="28.2" customHeight="1">
      <c r="B73" s="130"/>
      <c r="E73" s="168" t="str">
        <f>E9</f>
        <v>VON - Vedlejší a ostatní náklady pro objekty SO 01, SO 02, SO 03 a pro výtlačný řád</v>
      </c>
      <c r="F73" s="275"/>
      <c r="G73" s="275"/>
      <c r="H73" s="275"/>
      <c r="L73" s="130"/>
    </row>
    <row r="74" spans="2:20" s="137" customFormat="1" ht="6.9" customHeight="1">
      <c r="B74" s="130"/>
      <c r="L74" s="130"/>
    </row>
    <row r="75" spans="2:20" s="137" customFormat="1" ht="18" customHeight="1">
      <c r="B75" s="130"/>
      <c r="C75" s="163" t="s">
        <v>26</v>
      </c>
      <c r="F75" s="276" t="str">
        <f>F12</f>
        <v>Hostkovice, Lipolec</v>
      </c>
      <c r="I75" s="163" t="s">
        <v>28</v>
      </c>
      <c r="J75" s="277" t="str">
        <f>IF(J12="","",J12)</f>
        <v>Vyplň údaj v rekapitulaci</v>
      </c>
      <c r="L75" s="130"/>
    </row>
    <row r="76" spans="2:20" s="137" customFormat="1" ht="6.9" customHeight="1">
      <c r="B76" s="130"/>
      <c r="L76" s="130"/>
    </row>
    <row r="77" spans="2:20" s="137" customFormat="1" ht="13.2">
      <c r="B77" s="130"/>
      <c r="C77" s="163" t="s">
        <v>31</v>
      </c>
      <c r="F77" s="276" t="str">
        <f>E15</f>
        <v xml:space="preserve"> </v>
      </c>
      <c r="I77" s="163" t="s">
        <v>37</v>
      </c>
      <c r="J77" s="276" t="str">
        <f>E21</f>
        <v>Ing. Zděněk Hejtman</v>
      </c>
      <c r="L77" s="130"/>
    </row>
    <row r="78" spans="2:20" s="137" customFormat="1" ht="14.4" customHeight="1">
      <c r="B78" s="130"/>
      <c r="C78" s="163" t="s">
        <v>35</v>
      </c>
      <c r="F78" s="276" t="str">
        <f>IF(E18="","",E18)</f>
        <v/>
      </c>
      <c r="L78" s="130"/>
    </row>
    <row r="79" spans="2:20" s="137" customFormat="1" ht="10.35" customHeight="1">
      <c r="B79" s="130"/>
      <c r="L79" s="130"/>
    </row>
    <row r="80" spans="2:20" s="283" customFormat="1" ht="29.25" customHeight="1">
      <c r="B80" s="278"/>
      <c r="C80" s="279" t="s">
        <v>135</v>
      </c>
      <c r="D80" s="280" t="s">
        <v>62</v>
      </c>
      <c r="E80" s="280" t="s">
        <v>58</v>
      </c>
      <c r="F80" s="280" t="s">
        <v>136</v>
      </c>
      <c r="G80" s="280" t="s">
        <v>137</v>
      </c>
      <c r="H80" s="280" t="s">
        <v>138</v>
      </c>
      <c r="I80" s="281" t="s">
        <v>139</v>
      </c>
      <c r="J80" s="280" t="s">
        <v>120</v>
      </c>
      <c r="K80" s="282" t="s">
        <v>140</v>
      </c>
      <c r="L80" s="278"/>
      <c r="M80" s="186" t="s">
        <v>141</v>
      </c>
      <c r="N80" s="187" t="s">
        <v>47</v>
      </c>
      <c r="O80" s="187" t="s">
        <v>142</v>
      </c>
      <c r="P80" s="187" t="s">
        <v>143</v>
      </c>
      <c r="Q80" s="187" t="s">
        <v>144</v>
      </c>
      <c r="R80" s="187" t="s">
        <v>145</v>
      </c>
      <c r="S80" s="187" t="s">
        <v>146</v>
      </c>
      <c r="T80" s="188" t="s">
        <v>147</v>
      </c>
    </row>
    <row r="81" spans="2:65" s="137" customFormat="1" ht="29.25" customHeight="1">
      <c r="B81" s="130"/>
      <c r="C81" s="190" t="s">
        <v>121</v>
      </c>
      <c r="J81" s="284">
        <f>BK81</f>
        <v>0</v>
      </c>
      <c r="L81" s="130"/>
      <c r="M81" s="189"/>
      <c r="N81" s="175"/>
      <c r="O81" s="175"/>
      <c r="P81" s="285">
        <f>P82</f>
        <v>0</v>
      </c>
      <c r="Q81" s="175"/>
      <c r="R81" s="285">
        <f>R82</f>
        <v>0</v>
      </c>
      <c r="S81" s="175"/>
      <c r="T81" s="286">
        <f>T82</f>
        <v>0</v>
      </c>
      <c r="AT81" s="109" t="s">
        <v>76</v>
      </c>
      <c r="AU81" s="109" t="s">
        <v>122</v>
      </c>
      <c r="BK81" s="287">
        <f>BK82</f>
        <v>0</v>
      </c>
    </row>
    <row r="82" spans="2:65" s="289" customFormat="1" ht="37.35" customHeight="1">
      <c r="B82" s="288"/>
      <c r="D82" s="290" t="s">
        <v>76</v>
      </c>
      <c r="E82" s="291" t="s">
        <v>1687</v>
      </c>
      <c r="F82" s="291" t="s">
        <v>1688</v>
      </c>
      <c r="J82" s="292">
        <f>BK82</f>
        <v>0</v>
      </c>
      <c r="L82" s="288"/>
      <c r="M82" s="293"/>
      <c r="N82" s="294"/>
      <c r="O82" s="294"/>
      <c r="P82" s="295">
        <f>P83+P87+P90+P92</f>
        <v>0</v>
      </c>
      <c r="Q82" s="294"/>
      <c r="R82" s="295">
        <f>R83+R87+R90+R92</f>
        <v>0</v>
      </c>
      <c r="S82" s="294"/>
      <c r="T82" s="296">
        <f>T83+T87+T90+T92</f>
        <v>0</v>
      </c>
      <c r="AR82" s="290" t="s">
        <v>179</v>
      </c>
      <c r="AT82" s="297" t="s">
        <v>76</v>
      </c>
      <c r="AU82" s="297" t="s">
        <v>77</v>
      </c>
      <c r="AY82" s="290" t="s">
        <v>150</v>
      </c>
      <c r="BK82" s="298">
        <f>BK83+BK87+BK90+BK92</f>
        <v>0</v>
      </c>
    </row>
    <row r="83" spans="2:65" s="289" customFormat="1" ht="19.95" customHeight="1">
      <c r="B83" s="288"/>
      <c r="D83" s="299" t="s">
        <v>76</v>
      </c>
      <c r="E83" s="300" t="s">
        <v>1689</v>
      </c>
      <c r="F83" s="300" t="s">
        <v>1690</v>
      </c>
      <c r="J83" s="301">
        <f>BK83</f>
        <v>0</v>
      </c>
      <c r="L83" s="288"/>
      <c r="M83" s="293"/>
      <c r="N83" s="294"/>
      <c r="O83" s="294"/>
      <c r="P83" s="295">
        <f>SUM(P84:P86)</f>
        <v>0</v>
      </c>
      <c r="Q83" s="294"/>
      <c r="R83" s="295">
        <f>SUM(R84:R86)</f>
        <v>0</v>
      </c>
      <c r="S83" s="294"/>
      <c r="T83" s="296">
        <f>SUM(T84:T86)</f>
        <v>0</v>
      </c>
      <c r="AR83" s="290" t="s">
        <v>179</v>
      </c>
      <c r="AT83" s="297" t="s">
        <v>76</v>
      </c>
      <c r="AU83" s="297" t="s">
        <v>25</v>
      </c>
      <c r="AY83" s="290" t="s">
        <v>150</v>
      </c>
      <c r="BK83" s="298">
        <f>SUM(BK84:BK86)</f>
        <v>0</v>
      </c>
    </row>
    <row r="84" spans="2:65" s="137" customFormat="1" ht="22.5" customHeight="1">
      <c r="B84" s="130"/>
      <c r="C84" s="302" t="s">
        <v>25</v>
      </c>
      <c r="D84" s="302" t="s">
        <v>152</v>
      </c>
      <c r="E84" s="303" t="s">
        <v>1691</v>
      </c>
      <c r="F84" s="93" t="s">
        <v>1893</v>
      </c>
      <c r="G84" s="304" t="s">
        <v>1455</v>
      </c>
      <c r="H84" s="305">
        <v>1</v>
      </c>
      <c r="I84" s="8"/>
      <c r="J84" s="306">
        <f>ROUND(I84*H84,2)</f>
        <v>0</v>
      </c>
      <c r="K84" s="93" t="s">
        <v>156</v>
      </c>
      <c r="L84" s="130"/>
      <c r="M84" s="307" t="s">
        <v>5</v>
      </c>
      <c r="N84" s="308" t="s">
        <v>48</v>
      </c>
      <c r="O84" s="131"/>
      <c r="P84" s="309">
        <f>O84*H84</f>
        <v>0</v>
      </c>
      <c r="Q84" s="309">
        <v>0</v>
      </c>
      <c r="R84" s="309">
        <f>Q84*H84</f>
        <v>0</v>
      </c>
      <c r="S84" s="309">
        <v>0</v>
      </c>
      <c r="T84" s="310">
        <f>S84*H84</f>
        <v>0</v>
      </c>
      <c r="AR84" s="109" t="s">
        <v>1692</v>
      </c>
      <c r="AT84" s="109" t="s">
        <v>152</v>
      </c>
      <c r="AU84" s="109" t="s">
        <v>85</v>
      </c>
      <c r="AY84" s="109" t="s">
        <v>150</v>
      </c>
      <c r="BE84" s="311">
        <f>IF(N84="základní",J84,0)</f>
        <v>0</v>
      </c>
      <c r="BF84" s="311">
        <f>IF(N84="snížená",J84,0)</f>
        <v>0</v>
      </c>
      <c r="BG84" s="311">
        <f>IF(N84="zákl. přenesená",J84,0)</f>
        <v>0</v>
      </c>
      <c r="BH84" s="311">
        <f>IF(N84="sníž. přenesená",J84,0)</f>
        <v>0</v>
      </c>
      <c r="BI84" s="311">
        <f>IF(N84="nulová",J84,0)</f>
        <v>0</v>
      </c>
      <c r="BJ84" s="109" t="s">
        <v>25</v>
      </c>
      <c r="BK84" s="311">
        <f>ROUND(I84*H84,2)</f>
        <v>0</v>
      </c>
      <c r="BL84" s="109" t="s">
        <v>1692</v>
      </c>
      <c r="BM84" s="109" t="s">
        <v>1693</v>
      </c>
    </row>
    <row r="85" spans="2:65" s="137" customFormat="1" ht="72">
      <c r="B85" s="130"/>
      <c r="C85" s="302" t="s">
        <v>85</v>
      </c>
      <c r="D85" s="302" t="s">
        <v>152</v>
      </c>
      <c r="E85" s="303" t="s">
        <v>1694</v>
      </c>
      <c r="F85" s="93" t="s">
        <v>1894</v>
      </c>
      <c r="G85" s="304" t="s">
        <v>1455</v>
      </c>
      <c r="H85" s="305">
        <v>1</v>
      </c>
      <c r="I85" s="8"/>
      <c r="J85" s="306">
        <f>ROUND(I85*H85,2)</f>
        <v>0</v>
      </c>
      <c r="K85" s="93" t="s">
        <v>156</v>
      </c>
      <c r="L85" s="130"/>
      <c r="M85" s="307" t="s">
        <v>5</v>
      </c>
      <c r="N85" s="308" t="s">
        <v>48</v>
      </c>
      <c r="O85" s="131"/>
      <c r="P85" s="309">
        <f>O85*H85</f>
        <v>0</v>
      </c>
      <c r="Q85" s="309">
        <v>0</v>
      </c>
      <c r="R85" s="309">
        <f>Q85*H85</f>
        <v>0</v>
      </c>
      <c r="S85" s="309">
        <v>0</v>
      </c>
      <c r="T85" s="310">
        <f>S85*H85</f>
        <v>0</v>
      </c>
      <c r="AR85" s="109" t="s">
        <v>1692</v>
      </c>
      <c r="AT85" s="109" t="s">
        <v>152</v>
      </c>
      <c r="AU85" s="109" t="s">
        <v>85</v>
      </c>
      <c r="AY85" s="109" t="s">
        <v>150</v>
      </c>
      <c r="BE85" s="311">
        <f>IF(N85="základní",J85,0)</f>
        <v>0</v>
      </c>
      <c r="BF85" s="311">
        <f>IF(N85="snížená",J85,0)</f>
        <v>0</v>
      </c>
      <c r="BG85" s="311">
        <f>IF(N85="zákl. přenesená",J85,0)</f>
        <v>0</v>
      </c>
      <c r="BH85" s="311">
        <f>IF(N85="sníž. přenesená",J85,0)</f>
        <v>0</v>
      </c>
      <c r="BI85" s="311">
        <f>IF(N85="nulová",J85,0)</f>
        <v>0</v>
      </c>
      <c r="BJ85" s="109" t="s">
        <v>25</v>
      </c>
      <c r="BK85" s="311">
        <f>ROUND(I85*H85,2)</f>
        <v>0</v>
      </c>
      <c r="BL85" s="109" t="s">
        <v>1692</v>
      </c>
      <c r="BM85" s="109" t="s">
        <v>1695</v>
      </c>
    </row>
    <row r="86" spans="2:65" s="137" customFormat="1" ht="31.5" customHeight="1">
      <c r="B86" s="130"/>
      <c r="C86" s="302" t="s">
        <v>166</v>
      </c>
      <c r="D86" s="302" t="s">
        <v>152</v>
      </c>
      <c r="E86" s="303" t="s">
        <v>1696</v>
      </c>
      <c r="F86" s="93" t="s">
        <v>1895</v>
      </c>
      <c r="G86" s="304" t="s">
        <v>1455</v>
      </c>
      <c r="H86" s="305">
        <v>1</v>
      </c>
      <c r="I86" s="8"/>
      <c r="J86" s="306">
        <f>ROUND(I86*H86,2)</f>
        <v>0</v>
      </c>
      <c r="K86" s="93" t="s">
        <v>156</v>
      </c>
      <c r="L86" s="130"/>
      <c r="M86" s="307" t="s">
        <v>5</v>
      </c>
      <c r="N86" s="308" t="s">
        <v>48</v>
      </c>
      <c r="O86" s="131"/>
      <c r="P86" s="309">
        <f>O86*H86</f>
        <v>0</v>
      </c>
      <c r="Q86" s="309">
        <v>0</v>
      </c>
      <c r="R86" s="309">
        <f>Q86*H86</f>
        <v>0</v>
      </c>
      <c r="S86" s="309">
        <v>0</v>
      </c>
      <c r="T86" s="310">
        <f>S86*H86</f>
        <v>0</v>
      </c>
      <c r="AR86" s="109" t="s">
        <v>1692</v>
      </c>
      <c r="AT86" s="109" t="s">
        <v>152</v>
      </c>
      <c r="AU86" s="109" t="s">
        <v>85</v>
      </c>
      <c r="AY86" s="109" t="s">
        <v>150</v>
      </c>
      <c r="BE86" s="311">
        <f>IF(N86="základní",J86,0)</f>
        <v>0</v>
      </c>
      <c r="BF86" s="311">
        <f>IF(N86="snížená",J86,0)</f>
        <v>0</v>
      </c>
      <c r="BG86" s="311">
        <f>IF(N86="zákl. přenesená",J86,0)</f>
        <v>0</v>
      </c>
      <c r="BH86" s="311">
        <f>IF(N86="sníž. přenesená",J86,0)</f>
        <v>0</v>
      </c>
      <c r="BI86" s="311">
        <f>IF(N86="nulová",J86,0)</f>
        <v>0</v>
      </c>
      <c r="BJ86" s="109" t="s">
        <v>25</v>
      </c>
      <c r="BK86" s="311">
        <f>ROUND(I86*H86,2)</f>
        <v>0</v>
      </c>
      <c r="BL86" s="109" t="s">
        <v>1692</v>
      </c>
      <c r="BM86" s="109" t="s">
        <v>1697</v>
      </c>
    </row>
    <row r="87" spans="2:65" s="289" customFormat="1" ht="29.85" customHeight="1">
      <c r="B87" s="288"/>
      <c r="D87" s="299" t="s">
        <v>76</v>
      </c>
      <c r="E87" s="300" t="s">
        <v>1698</v>
      </c>
      <c r="F87" s="300" t="s">
        <v>1699</v>
      </c>
      <c r="I87" s="7"/>
      <c r="J87" s="301">
        <f>BK87</f>
        <v>0</v>
      </c>
      <c r="L87" s="288"/>
      <c r="M87" s="293"/>
      <c r="N87" s="294"/>
      <c r="O87" s="294"/>
      <c r="P87" s="295">
        <f>SUM(P88:P89)</f>
        <v>0</v>
      </c>
      <c r="Q87" s="294"/>
      <c r="R87" s="295">
        <f>SUM(R88:R89)</f>
        <v>0</v>
      </c>
      <c r="S87" s="294"/>
      <c r="T87" s="296">
        <f>SUM(T88:T89)</f>
        <v>0</v>
      </c>
      <c r="AR87" s="290" t="s">
        <v>179</v>
      </c>
      <c r="AT87" s="297" t="s">
        <v>76</v>
      </c>
      <c r="AU87" s="297" t="s">
        <v>25</v>
      </c>
      <c r="AY87" s="290" t="s">
        <v>150</v>
      </c>
      <c r="BK87" s="298">
        <f>SUM(BK88:BK89)</f>
        <v>0</v>
      </c>
    </row>
    <row r="88" spans="2:65" s="137" customFormat="1" ht="57" customHeight="1">
      <c r="B88" s="130"/>
      <c r="C88" s="302" t="s">
        <v>157</v>
      </c>
      <c r="D88" s="302" t="s">
        <v>152</v>
      </c>
      <c r="E88" s="303" t="s">
        <v>1700</v>
      </c>
      <c r="F88" s="93" t="s">
        <v>1896</v>
      </c>
      <c r="G88" s="304" t="s">
        <v>1455</v>
      </c>
      <c r="H88" s="305">
        <v>1</v>
      </c>
      <c r="I88" s="8"/>
      <c r="J88" s="306">
        <f>ROUND(I88*H88,2)</f>
        <v>0</v>
      </c>
      <c r="K88" s="93" t="s">
        <v>156</v>
      </c>
      <c r="L88" s="130"/>
      <c r="M88" s="307" t="s">
        <v>5</v>
      </c>
      <c r="N88" s="308" t="s">
        <v>48</v>
      </c>
      <c r="O88" s="131"/>
      <c r="P88" s="309">
        <f>O88*H88</f>
        <v>0</v>
      </c>
      <c r="Q88" s="309">
        <v>0</v>
      </c>
      <c r="R88" s="309">
        <f>Q88*H88</f>
        <v>0</v>
      </c>
      <c r="S88" s="309">
        <v>0</v>
      </c>
      <c r="T88" s="310">
        <f>S88*H88</f>
        <v>0</v>
      </c>
      <c r="AR88" s="109" t="s">
        <v>1692</v>
      </c>
      <c r="AT88" s="109" t="s">
        <v>152</v>
      </c>
      <c r="AU88" s="109" t="s">
        <v>85</v>
      </c>
      <c r="AY88" s="109" t="s">
        <v>150</v>
      </c>
      <c r="BE88" s="311">
        <f>IF(N88="základní",J88,0)</f>
        <v>0</v>
      </c>
      <c r="BF88" s="311">
        <f>IF(N88="snížená",J88,0)</f>
        <v>0</v>
      </c>
      <c r="BG88" s="311">
        <f>IF(N88="zákl. přenesená",J88,0)</f>
        <v>0</v>
      </c>
      <c r="BH88" s="311">
        <f>IF(N88="sníž. přenesená",J88,0)</f>
        <v>0</v>
      </c>
      <c r="BI88" s="311">
        <f>IF(N88="nulová",J88,0)</f>
        <v>0</v>
      </c>
      <c r="BJ88" s="109" t="s">
        <v>25</v>
      </c>
      <c r="BK88" s="311">
        <f>ROUND(I88*H88,2)</f>
        <v>0</v>
      </c>
      <c r="BL88" s="109" t="s">
        <v>1692</v>
      </c>
      <c r="BM88" s="109" t="s">
        <v>1701</v>
      </c>
    </row>
    <row r="89" spans="2:65" s="137" customFormat="1" ht="60">
      <c r="B89" s="130"/>
      <c r="D89" s="312" t="s">
        <v>1253</v>
      </c>
      <c r="F89" s="313" t="s">
        <v>1702</v>
      </c>
      <c r="I89" s="9"/>
      <c r="L89" s="130"/>
      <c r="M89" s="314"/>
      <c r="N89" s="131"/>
      <c r="O89" s="131"/>
      <c r="P89" s="131"/>
      <c r="Q89" s="131"/>
      <c r="R89" s="131"/>
      <c r="S89" s="131"/>
      <c r="T89" s="179"/>
      <c r="AT89" s="109" t="s">
        <v>1253</v>
      </c>
      <c r="AU89" s="109" t="s">
        <v>85</v>
      </c>
    </row>
    <row r="90" spans="2:65" s="289" customFormat="1" ht="29.85" customHeight="1">
      <c r="B90" s="288"/>
      <c r="D90" s="299" t="s">
        <v>76</v>
      </c>
      <c r="E90" s="300" t="s">
        <v>1703</v>
      </c>
      <c r="F90" s="300" t="s">
        <v>1704</v>
      </c>
      <c r="I90" s="7"/>
      <c r="J90" s="301">
        <f>BK90</f>
        <v>0</v>
      </c>
      <c r="L90" s="288"/>
      <c r="M90" s="293"/>
      <c r="N90" s="294"/>
      <c r="O90" s="294"/>
      <c r="P90" s="295">
        <f>P91</f>
        <v>0</v>
      </c>
      <c r="Q90" s="294"/>
      <c r="R90" s="295">
        <f>R91</f>
        <v>0</v>
      </c>
      <c r="S90" s="294"/>
      <c r="T90" s="296">
        <f>T91</f>
        <v>0</v>
      </c>
      <c r="AR90" s="290" t="s">
        <v>179</v>
      </c>
      <c r="AT90" s="297" t="s">
        <v>76</v>
      </c>
      <c r="AU90" s="297" t="s">
        <v>25</v>
      </c>
      <c r="AY90" s="290" t="s">
        <v>150</v>
      </c>
      <c r="BK90" s="298">
        <f>BK91</f>
        <v>0</v>
      </c>
    </row>
    <row r="91" spans="2:65" s="137" customFormat="1" ht="31.5" customHeight="1">
      <c r="B91" s="130"/>
      <c r="C91" s="302" t="s">
        <v>179</v>
      </c>
      <c r="D91" s="302" t="s">
        <v>152</v>
      </c>
      <c r="E91" s="303" t="s">
        <v>1705</v>
      </c>
      <c r="F91" s="93" t="s">
        <v>1897</v>
      </c>
      <c r="G91" s="304" t="s">
        <v>1455</v>
      </c>
      <c r="H91" s="305">
        <v>1</v>
      </c>
      <c r="I91" s="8"/>
      <c r="J91" s="306">
        <f>ROUND(I91*H91,2)</f>
        <v>0</v>
      </c>
      <c r="K91" s="93" t="s">
        <v>5</v>
      </c>
      <c r="L91" s="130"/>
      <c r="M91" s="307" t="s">
        <v>5</v>
      </c>
      <c r="N91" s="308" t="s">
        <v>48</v>
      </c>
      <c r="O91" s="131"/>
      <c r="P91" s="309">
        <f>O91*H91</f>
        <v>0</v>
      </c>
      <c r="Q91" s="309">
        <v>0</v>
      </c>
      <c r="R91" s="309">
        <f>Q91*H91</f>
        <v>0</v>
      </c>
      <c r="S91" s="309">
        <v>0</v>
      </c>
      <c r="T91" s="310">
        <f>S91*H91</f>
        <v>0</v>
      </c>
      <c r="AR91" s="109" t="s">
        <v>1692</v>
      </c>
      <c r="AT91" s="109" t="s">
        <v>152</v>
      </c>
      <c r="AU91" s="109" t="s">
        <v>85</v>
      </c>
      <c r="AY91" s="109" t="s">
        <v>150</v>
      </c>
      <c r="BE91" s="311">
        <f>IF(N91="základní",J91,0)</f>
        <v>0</v>
      </c>
      <c r="BF91" s="311">
        <f>IF(N91="snížená",J91,0)</f>
        <v>0</v>
      </c>
      <c r="BG91" s="311">
        <f>IF(N91="zákl. přenesená",J91,0)</f>
        <v>0</v>
      </c>
      <c r="BH91" s="311">
        <f>IF(N91="sníž. přenesená",J91,0)</f>
        <v>0</v>
      </c>
      <c r="BI91" s="311">
        <f>IF(N91="nulová",J91,0)</f>
        <v>0</v>
      </c>
      <c r="BJ91" s="109" t="s">
        <v>25</v>
      </c>
      <c r="BK91" s="311">
        <f>ROUND(I91*H91,2)</f>
        <v>0</v>
      </c>
      <c r="BL91" s="109" t="s">
        <v>1692</v>
      </c>
      <c r="BM91" s="109" t="s">
        <v>1706</v>
      </c>
    </row>
    <row r="92" spans="2:65" s="289" customFormat="1" ht="29.85" customHeight="1">
      <c r="B92" s="288"/>
      <c r="D92" s="299" t="s">
        <v>76</v>
      </c>
      <c r="E92" s="300" t="s">
        <v>1707</v>
      </c>
      <c r="F92" s="300" t="s">
        <v>1708</v>
      </c>
      <c r="I92" s="7"/>
      <c r="J92" s="301">
        <f>BK92</f>
        <v>0</v>
      </c>
      <c r="L92" s="288"/>
      <c r="M92" s="293"/>
      <c r="N92" s="294"/>
      <c r="O92" s="294"/>
      <c r="P92" s="295">
        <f>P93</f>
        <v>0</v>
      </c>
      <c r="Q92" s="294"/>
      <c r="R92" s="295">
        <f>R93</f>
        <v>0</v>
      </c>
      <c r="S92" s="294"/>
      <c r="T92" s="296">
        <f>T93</f>
        <v>0</v>
      </c>
      <c r="AR92" s="290" t="s">
        <v>179</v>
      </c>
      <c r="AT92" s="297" t="s">
        <v>76</v>
      </c>
      <c r="AU92" s="297" t="s">
        <v>25</v>
      </c>
      <c r="AY92" s="290" t="s">
        <v>150</v>
      </c>
      <c r="BK92" s="298">
        <f>BK93</f>
        <v>0</v>
      </c>
    </row>
    <row r="93" spans="2:65" s="137" customFormat="1" ht="31.5" customHeight="1">
      <c r="B93" s="130"/>
      <c r="C93" s="302" t="s">
        <v>185</v>
      </c>
      <c r="D93" s="302" t="s">
        <v>152</v>
      </c>
      <c r="E93" s="303" t="s">
        <v>1709</v>
      </c>
      <c r="F93" s="93" t="s">
        <v>1898</v>
      </c>
      <c r="G93" s="304" t="s">
        <v>1455</v>
      </c>
      <c r="H93" s="305">
        <v>1</v>
      </c>
      <c r="I93" s="8"/>
      <c r="J93" s="306">
        <f>ROUND(I93*H93,2)</f>
        <v>0</v>
      </c>
      <c r="K93" s="93" t="s">
        <v>5</v>
      </c>
      <c r="L93" s="130"/>
      <c r="M93" s="307" t="s">
        <v>5</v>
      </c>
      <c r="N93" s="349" t="s">
        <v>48</v>
      </c>
      <c r="O93" s="350"/>
      <c r="P93" s="351">
        <f>O93*H93</f>
        <v>0</v>
      </c>
      <c r="Q93" s="351">
        <v>0</v>
      </c>
      <c r="R93" s="351">
        <f>Q93*H93</f>
        <v>0</v>
      </c>
      <c r="S93" s="351">
        <v>0</v>
      </c>
      <c r="T93" s="352">
        <f>S93*H93</f>
        <v>0</v>
      </c>
      <c r="AR93" s="109" t="s">
        <v>1692</v>
      </c>
      <c r="AT93" s="109" t="s">
        <v>152</v>
      </c>
      <c r="AU93" s="109" t="s">
        <v>85</v>
      </c>
      <c r="AY93" s="109" t="s">
        <v>150</v>
      </c>
      <c r="BE93" s="311">
        <f>IF(N93="základní",J93,0)</f>
        <v>0</v>
      </c>
      <c r="BF93" s="311">
        <f>IF(N93="snížená",J93,0)</f>
        <v>0</v>
      </c>
      <c r="BG93" s="311">
        <f>IF(N93="zákl. přenesená",J93,0)</f>
        <v>0</v>
      </c>
      <c r="BH93" s="311">
        <f>IF(N93="sníž. přenesená",J93,0)</f>
        <v>0</v>
      </c>
      <c r="BI93" s="311">
        <f>IF(N93="nulová",J93,0)</f>
        <v>0</v>
      </c>
      <c r="BJ93" s="109" t="s">
        <v>25</v>
      </c>
      <c r="BK93" s="311">
        <f>ROUND(I93*H93,2)</f>
        <v>0</v>
      </c>
      <c r="BL93" s="109" t="s">
        <v>1692</v>
      </c>
      <c r="BM93" s="109" t="s">
        <v>1710</v>
      </c>
    </row>
    <row r="94" spans="2:65" s="137" customFormat="1" ht="6.9" customHeight="1">
      <c r="B94" s="156"/>
      <c r="C94" s="157"/>
      <c r="D94" s="157"/>
      <c r="E94" s="157"/>
      <c r="F94" s="157"/>
      <c r="G94" s="157"/>
      <c r="H94" s="157"/>
      <c r="I94" s="157"/>
      <c r="J94" s="157"/>
      <c r="K94" s="157"/>
      <c r="L94" s="130"/>
    </row>
  </sheetData>
  <sheetProtection password="C6B9" sheet="1" objects="1" scenarios="1" formatRows="0" selectLockedCells="1"/>
  <autoFilter ref="C80:K93"/>
  <mergeCells count="9">
    <mergeCell ref="E71:H71"/>
    <mergeCell ref="E73:H73"/>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0"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zoomScaleNormal="100" workbookViewId="0"/>
  </sheetViews>
  <sheetFormatPr defaultRowHeight="12"/>
  <cols>
    <col min="1" max="1" width="8.28515625" style="14" customWidth="1"/>
    <col min="2" max="2" width="1.7109375" style="14" customWidth="1"/>
    <col min="3" max="4" width="5" style="14" customWidth="1"/>
    <col min="5" max="5" width="11.7109375" style="14" customWidth="1"/>
    <col min="6" max="6" width="9.140625" style="14" customWidth="1"/>
    <col min="7" max="7" width="5" style="14" customWidth="1"/>
    <col min="8" max="8" width="77.85546875" style="14" customWidth="1"/>
    <col min="9" max="10" width="20" style="14" customWidth="1"/>
    <col min="11" max="11" width="1.7109375" style="14" customWidth="1"/>
  </cols>
  <sheetData>
    <row r="1" spans="2:11" ht="37.5" customHeight="1"/>
    <row r="2" spans="2:11" ht="7.5" customHeight="1">
      <c r="B2" s="15"/>
      <c r="C2" s="16"/>
      <c r="D2" s="16"/>
      <c r="E2" s="16"/>
      <c r="F2" s="16"/>
      <c r="G2" s="16"/>
      <c r="H2" s="16"/>
      <c r="I2" s="16"/>
      <c r="J2" s="16"/>
      <c r="K2" s="17"/>
    </row>
    <row r="3" spans="2:11" s="1" customFormat="1" ht="45" customHeight="1">
      <c r="B3" s="18"/>
      <c r="C3" s="95" t="s">
        <v>1711</v>
      </c>
      <c r="D3" s="95"/>
      <c r="E3" s="95"/>
      <c r="F3" s="95"/>
      <c r="G3" s="95"/>
      <c r="H3" s="95"/>
      <c r="I3" s="95"/>
      <c r="J3" s="95"/>
      <c r="K3" s="19"/>
    </row>
    <row r="4" spans="2:11" ht="25.5" customHeight="1">
      <c r="B4" s="20"/>
      <c r="C4" s="102" t="s">
        <v>1712</v>
      </c>
      <c r="D4" s="102"/>
      <c r="E4" s="102"/>
      <c r="F4" s="102"/>
      <c r="G4" s="102"/>
      <c r="H4" s="102"/>
      <c r="I4" s="102"/>
      <c r="J4" s="102"/>
      <c r="K4" s="21"/>
    </row>
    <row r="5" spans="2:11" ht="5.25" customHeight="1">
      <c r="B5" s="20"/>
      <c r="C5" s="22"/>
      <c r="D5" s="22"/>
      <c r="E5" s="22"/>
      <c r="F5" s="22"/>
      <c r="G5" s="22"/>
      <c r="H5" s="22"/>
      <c r="I5" s="22"/>
      <c r="J5" s="22"/>
      <c r="K5" s="21"/>
    </row>
    <row r="6" spans="2:11" ht="15" customHeight="1">
      <c r="B6" s="20"/>
      <c r="C6" s="98" t="s">
        <v>1713</v>
      </c>
      <c r="D6" s="98"/>
      <c r="E6" s="98"/>
      <c r="F6" s="98"/>
      <c r="G6" s="98"/>
      <c r="H6" s="98"/>
      <c r="I6" s="98"/>
      <c r="J6" s="98"/>
      <c r="K6" s="21"/>
    </row>
    <row r="7" spans="2:11" ht="15" customHeight="1">
      <c r="B7" s="24"/>
      <c r="C7" s="98" t="s">
        <v>1714</v>
      </c>
      <c r="D7" s="98"/>
      <c r="E7" s="98"/>
      <c r="F7" s="98"/>
      <c r="G7" s="98"/>
      <c r="H7" s="98"/>
      <c r="I7" s="98"/>
      <c r="J7" s="98"/>
      <c r="K7" s="21"/>
    </row>
    <row r="8" spans="2:11" ht="12.75" customHeight="1">
      <c r="B8" s="24"/>
      <c r="C8" s="23"/>
      <c r="D8" s="23"/>
      <c r="E8" s="23"/>
      <c r="F8" s="23"/>
      <c r="G8" s="23"/>
      <c r="H8" s="23"/>
      <c r="I8" s="23"/>
      <c r="J8" s="23"/>
      <c r="K8" s="21"/>
    </row>
    <row r="9" spans="2:11" ht="15" customHeight="1">
      <c r="B9" s="24"/>
      <c r="C9" s="98" t="s">
        <v>1715</v>
      </c>
      <c r="D9" s="98"/>
      <c r="E9" s="98"/>
      <c r="F9" s="98"/>
      <c r="G9" s="98"/>
      <c r="H9" s="98"/>
      <c r="I9" s="98"/>
      <c r="J9" s="98"/>
      <c r="K9" s="21"/>
    </row>
    <row r="10" spans="2:11" ht="15" customHeight="1">
      <c r="B10" s="24"/>
      <c r="C10" s="23"/>
      <c r="D10" s="98" t="s">
        <v>1716</v>
      </c>
      <c r="E10" s="98"/>
      <c r="F10" s="98"/>
      <c r="G10" s="98"/>
      <c r="H10" s="98"/>
      <c r="I10" s="98"/>
      <c r="J10" s="98"/>
      <c r="K10" s="21"/>
    </row>
    <row r="11" spans="2:11" ht="15" customHeight="1">
      <c r="B11" s="24"/>
      <c r="C11" s="25"/>
      <c r="D11" s="98" t="s">
        <v>1717</v>
      </c>
      <c r="E11" s="98"/>
      <c r="F11" s="98"/>
      <c r="G11" s="98"/>
      <c r="H11" s="98"/>
      <c r="I11" s="98"/>
      <c r="J11" s="98"/>
      <c r="K11" s="21"/>
    </row>
    <row r="12" spans="2:11" ht="12.75" customHeight="1">
      <c r="B12" s="24"/>
      <c r="C12" s="25"/>
      <c r="D12" s="25"/>
      <c r="E12" s="25"/>
      <c r="F12" s="25"/>
      <c r="G12" s="25"/>
      <c r="H12" s="25"/>
      <c r="I12" s="25"/>
      <c r="J12" s="25"/>
      <c r="K12" s="21"/>
    </row>
    <row r="13" spans="2:11" ht="15" customHeight="1">
      <c r="B13" s="24"/>
      <c r="C13" s="25"/>
      <c r="D13" s="98" t="s">
        <v>1718</v>
      </c>
      <c r="E13" s="98"/>
      <c r="F13" s="98"/>
      <c r="G13" s="98"/>
      <c r="H13" s="98"/>
      <c r="I13" s="98"/>
      <c r="J13" s="98"/>
      <c r="K13" s="21"/>
    </row>
    <row r="14" spans="2:11" ht="15" customHeight="1">
      <c r="B14" s="24"/>
      <c r="C14" s="25"/>
      <c r="D14" s="98" t="s">
        <v>1719</v>
      </c>
      <c r="E14" s="98"/>
      <c r="F14" s="98"/>
      <c r="G14" s="98"/>
      <c r="H14" s="98"/>
      <c r="I14" s="98"/>
      <c r="J14" s="98"/>
      <c r="K14" s="21"/>
    </row>
    <row r="15" spans="2:11" ht="15" customHeight="1">
      <c r="B15" s="24"/>
      <c r="C15" s="25"/>
      <c r="D15" s="98" t="s">
        <v>1720</v>
      </c>
      <c r="E15" s="98"/>
      <c r="F15" s="98"/>
      <c r="G15" s="98"/>
      <c r="H15" s="98"/>
      <c r="I15" s="98"/>
      <c r="J15" s="98"/>
      <c r="K15" s="21"/>
    </row>
    <row r="16" spans="2:11" ht="15" customHeight="1">
      <c r="B16" s="24"/>
      <c r="C16" s="25"/>
      <c r="D16" s="25"/>
      <c r="E16" s="26" t="s">
        <v>96</v>
      </c>
      <c r="F16" s="98" t="s">
        <v>1721</v>
      </c>
      <c r="G16" s="98"/>
      <c r="H16" s="98"/>
      <c r="I16" s="98"/>
      <c r="J16" s="98"/>
      <c r="K16" s="21"/>
    </row>
    <row r="17" spans="2:11" ht="15" customHeight="1">
      <c r="B17" s="24"/>
      <c r="C17" s="25"/>
      <c r="D17" s="25"/>
      <c r="E17" s="26" t="s">
        <v>83</v>
      </c>
      <c r="F17" s="98" t="s">
        <v>1722</v>
      </c>
      <c r="G17" s="98"/>
      <c r="H17" s="98"/>
      <c r="I17" s="98"/>
      <c r="J17" s="98"/>
      <c r="K17" s="21"/>
    </row>
    <row r="18" spans="2:11" ht="15" customHeight="1">
      <c r="B18" s="24"/>
      <c r="C18" s="25"/>
      <c r="D18" s="25"/>
      <c r="E18" s="26" t="s">
        <v>1723</v>
      </c>
      <c r="F18" s="98" t="s">
        <v>1724</v>
      </c>
      <c r="G18" s="98"/>
      <c r="H18" s="98"/>
      <c r="I18" s="98"/>
      <c r="J18" s="98"/>
      <c r="K18" s="21"/>
    </row>
    <row r="19" spans="2:11" ht="15" customHeight="1">
      <c r="B19" s="24"/>
      <c r="C19" s="25"/>
      <c r="D19" s="25"/>
      <c r="E19" s="26" t="s">
        <v>105</v>
      </c>
      <c r="F19" s="98" t="s">
        <v>1725</v>
      </c>
      <c r="G19" s="98"/>
      <c r="H19" s="98"/>
      <c r="I19" s="98"/>
      <c r="J19" s="98"/>
      <c r="K19" s="21"/>
    </row>
    <row r="20" spans="2:11" ht="15" customHeight="1">
      <c r="B20" s="24"/>
      <c r="C20" s="25"/>
      <c r="D20" s="25"/>
      <c r="E20" s="26" t="s">
        <v>1726</v>
      </c>
      <c r="F20" s="98" t="s">
        <v>1727</v>
      </c>
      <c r="G20" s="98"/>
      <c r="H20" s="98"/>
      <c r="I20" s="98"/>
      <c r="J20" s="98"/>
      <c r="K20" s="21"/>
    </row>
    <row r="21" spans="2:11" ht="15" customHeight="1">
      <c r="B21" s="24"/>
      <c r="C21" s="25"/>
      <c r="D21" s="25"/>
      <c r="E21" s="26" t="s">
        <v>89</v>
      </c>
      <c r="F21" s="98" t="s">
        <v>1728</v>
      </c>
      <c r="G21" s="98"/>
      <c r="H21" s="98"/>
      <c r="I21" s="98"/>
      <c r="J21" s="98"/>
      <c r="K21" s="21"/>
    </row>
    <row r="22" spans="2:11" ht="12.75" customHeight="1">
      <c r="B22" s="24"/>
      <c r="C22" s="25"/>
      <c r="D22" s="25"/>
      <c r="E22" s="25"/>
      <c r="F22" s="25"/>
      <c r="G22" s="25"/>
      <c r="H22" s="25"/>
      <c r="I22" s="25"/>
      <c r="J22" s="25"/>
      <c r="K22" s="21"/>
    </row>
    <row r="23" spans="2:11" ht="15" customHeight="1">
      <c r="B23" s="24"/>
      <c r="C23" s="98" t="s">
        <v>1729</v>
      </c>
      <c r="D23" s="98"/>
      <c r="E23" s="98"/>
      <c r="F23" s="98"/>
      <c r="G23" s="98"/>
      <c r="H23" s="98"/>
      <c r="I23" s="98"/>
      <c r="J23" s="98"/>
      <c r="K23" s="21"/>
    </row>
    <row r="24" spans="2:11" ht="15" customHeight="1">
      <c r="B24" s="24"/>
      <c r="C24" s="98" t="s">
        <v>1730</v>
      </c>
      <c r="D24" s="98"/>
      <c r="E24" s="98"/>
      <c r="F24" s="98"/>
      <c r="G24" s="98"/>
      <c r="H24" s="98"/>
      <c r="I24" s="98"/>
      <c r="J24" s="98"/>
      <c r="K24" s="21"/>
    </row>
    <row r="25" spans="2:11" ht="15" customHeight="1">
      <c r="B25" s="24"/>
      <c r="C25" s="23"/>
      <c r="D25" s="98" t="s">
        <v>1731</v>
      </c>
      <c r="E25" s="98"/>
      <c r="F25" s="98"/>
      <c r="G25" s="98"/>
      <c r="H25" s="98"/>
      <c r="I25" s="98"/>
      <c r="J25" s="98"/>
      <c r="K25" s="21"/>
    </row>
    <row r="26" spans="2:11" ht="15" customHeight="1">
      <c r="B26" s="24"/>
      <c r="C26" s="25"/>
      <c r="D26" s="98" t="s">
        <v>1732</v>
      </c>
      <c r="E26" s="98"/>
      <c r="F26" s="98"/>
      <c r="G26" s="98"/>
      <c r="H26" s="98"/>
      <c r="I26" s="98"/>
      <c r="J26" s="98"/>
      <c r="K26" s="21"/>
    </row>
    <row r="27" spans="2:11" ht="12.75" customHeight="1">
      <c r="B27" s="24"/>
      <c r="C27" s="25"/>
      <c r="D27" s="25"/>
      <c r="E27" s="25"/>
      <c r="F27" s="25"/>
      <c r="G27" s="25"/>
      <c r="H27" s="25"/>
      <c r="I27" s="25"/>
      <c r="J27" s="25"/>
      <c r="K27" s="21"/>
    </row>
    <row r="28" spans="2:11" ht="15" customHeight="1">
      <c r="B28" s="24"/>
      <c r="C28" s="25"/>
      <c r="D28" s="98" t="s">
        <v>1733</v>
      </c>
      <c r="E28" s="98"/>
      <c r="F28" s="98"/>
      <c r="G28" s="98"/>
      <c r="H28" s="98"/>
      <c r="I28" s="98"/>
      <c r="J28" s="98"/>
      <c r="K28" s="21"/>
    </row>
    <row r="29" spans="2:11" ht="15" customHeight="1">
      <c r="B29" s="24"/>
      <c r="C29" s="25"/>
      <c r="D29" s="98" t="s">
        <v>1734</v>
      </c>
      <c r="E29" s="98"/>
      <c r="F29" s="98"/>
      <c r="G29" s="98"/>
      <c r="H29" s="98"/>
      <c r="I29" s="98"/>
      <c r="J29" s="98"/>
      <c r="K29" s="21"/>
    </row>
    <row r="30" spans="2:11" ht="12.75" customHeight="1">
      <c r="B30" s="24"/>
      <c r="C30" s="25"/>
      <c r="D30" s="25"/>
      <c r="E30" s="25"/>
      <c r="F30" s="25"/>
      <c r="G30" s="25"/>
      <c r="H30" s="25"/>
      <c r="I30" s="25"/>
      <c r="J30" s="25"/>
      <c r="K30" s="21"/>
    </row>
    <row r="31" spans="2:11" ht="15" customHeight="1">
      <c r="B31" s="24"/>
      <c r="C31" s="25"/>
      <c r="D31" s="98" t="s">
        <v>1735</v>
      </c>
      <c r="E31" s="98"/>
      <c r="F31" s="98"/>
      <c r="G31" s="98"/>
      <c r="H31" s="98"/>
      <c r="I31" s="98"/>
      <c r="J31" s="98"/>
      <c r="K31" s="21"/>
    </row>
    <row r="32" spans="2:11" ht="15" customHeight="1">
      <c r="B32" s="24"/>
      <c r="C32" s="25"/>
      <c r="D32" s="98" t="s">
        <v>1736</v>
      </c>
      <c r="E32" s="98"/>
      <c r="F32" s="98"/>
      <c r="G32" s="98"/>
      <c r="H32" s="98"/>
      <c r="I32" s="98"/>
      <c r="J32" s="98"/>
      <c r="K32" s="21"/>
    </row>
    <row r="33" spans="2:11" ht="15" customHeight="1">
      <c r="B33" s="24"/>
      <c r="C33" s="25"/>
      <c r="D33" s="98" t="s">
        <v>1737</v>
      </c>
      <c r="E33" s="98"/>
      <c r="F33" s="98"/>
      <c r="G33" s="98"/>
      <c r="H33" s="98"/>
      <c r="I33" s="98"/>
      <c r="J33" s="98"/>
      <c r="K33" s="21"/>
    </row>
    <row r="34" spans="2:11" ht="15" customHeight="1">
      <c r="B34" s="24"/>
      <c r="C34" s="25"/>
      <c r="D34" s="23"/>
      <c r="E34" s="27" t="s">
        <v>135</v>
      </c>
      <c r="F34" s="23"/>
      <c r="G34" s="98" t="s">
        <v>1738</v>
      </c>
      <c r="H34" s="98"/>
      <c r="I34" s="98"/>
      <c r="J34" s="98"/>
      <c r="K34" s="21"/>
    </row>
    <row r="35" spans="2:11" ht="30.75" customHeight="1">
      <c r="B35" s="24"/>
      <c r="C35" s="25"/>
      <c r="D35" s="23"/>
      <c r="E35" s="27" t="s">
        <v>1739</v>
      </c>
      <c r="F35" s="23"/>
      <c r="G35" s="98" t="s">
        <v>1740</v>
      </c>
      <c r="H35" s="98"/>
      <c r="I35" s="98"/>
      <c r="J35" s="98"/>
      <c r="K35" s="21"/>
    </row>
    <row r="36" spans="2:11" ht="15" customHeight="1">
      <c r="B36" s="24"/>
      <c r="C36" s="25"/>
      <c r="D36" s="23"/>
      <c r="E36" s="27" t="s">
        <v>58</v>
      </c>
      <c r="F36" s="23"/>
      <c r="G36" s="98" t="s">
        <v>1741</v>
      </c>
      <c r="H36" s="98"/>
      <c r="I36" s="98"/>
      <c r="J36" s="98"/>
      <c r="K36" s="21"/>
    </row>
    <row r="37" spans="2:11" ht="15" customHeight="1">
      <c r="B37" s="24"/>
      <c r="C37" s="25"/>
      <c r="D37" s="23"/>
      <c r="E37" s="27" t="s">
        <v>136</v>
      </c>
      <c r="F37" s="23"/>
      <c r="G37" s="98" t="s">
        <v>1742</v>
      </c>
      <c r="H37" s="98"/>
      <c r="I37" s="98"/>
      <c r="J37" s="98"/>
      <c r="K37" s="21"/>
    </row>
    <row r="38" spans="2:11" ht="15" customHeight="1">
      <c r="B38" s="24"/>
      <c r="C38" s="25"/>
      <c r="D38" s="23"/>
      <c r="E38" s="27" t="s">
        <v>137</v>
      </c>
      <c r="F38" s="23"/>
      <c r="G38" s="98" t="s">
        <v>1743</v>
      </c>
      <c r="H38" s="98"/>
      <c r="I38" s="98"/>
      <c r="J38" s="98"/>
      <c r="K38" s="21"/>
    </row>
    <row r="39" spans="2:11" ht="15" customHeight="1">
      <c r="B39" s="24"/>
      <c r="C39" s="25"/>
      <c r="D39" s="23"/>
      <c r="E39" s="27" t="s">
        <v>138</v>
      </c>
      <c r="F39" s="23"/>
      <c r="G39" s="98" t="s">
        <v>1744</v>
      </c>
      <c r="H39" s="98"/>
      <c r="I39" s="98"/>
      <c r="J39" s="98"/>
      <c r="K39" s="21"/>
    </row>
    <row r="40" spans="2:11" ht="15" customHeight="1">
      <c r="B40" s="24"/>
      <c r="C40" s="25"/>
      <c r="D40" s="23"/>
      <c r="E40" s="27" t="s">
        <v>1745</v>
      </c>
      <c r="F40" s="23"/>
      <c r="G40" s="98" t="s">
        <v>1746</v>
      </c>
      <c r="H40" s="98"/>
      <c r="I40" s="98"/>
      <c r="J40" s="98"/>
      <c r="K40" s="21"/>
    </row>
    <row r="41" spans="2:11" ht="15" customHeight="1">
      <c r="B41" s="24"/>
      <c r="C41" s="25"/>
      <c r="D41" s="23"/>
      <c r="E41" s="27"/>
      <c r="F41" s="23"/>
      <c r="G41" s="98" t="s">
        <v>1747</v>
      </c>
      <c r="H41" s="98"/>
      <c r="I41" s="98"/>
      <c r="J41" s="98"/>
      <c r="K41" s="21"/>
    </row>
    <row r="42" spans="2:11" ht="15" customHeight="1">
      <c r="B42" s="24"/>
      <c r="C42" s="25"/>
      <c r="D42" s="23"/>
      <c r="E42" s="27" t="s">
        <v>1748</v>
      </c>
      <c r="F42" s="23"/>
      <c r="G42" s="98" t="s">
        <v>1749</v>
      </c>
      <c r="H42" s="98"/>
      <c r="I42" s="98"/>
      <c r="J42" s="98"/>
      <c r="K42" s="21"/>
    </row>
    <row r="43" spans="2:11" ht="15" customHeight="1">
      <c r="B43" s="24"/>
      <c r="C43" s="25"/>
      <c r="D43" s="23"/>
      <c r="E43" s="27" t="s">
        <v>140</v>
      </c>
      <c r="F43" s="23"/>
      <c r="G43" s="98" t="s">
        <v>1750</v>
      </c>
      <c r="H43" s="98"/>
      <c r="I43" s="98"/>
      <c r="J43" s="98"/>
      <c r="K43" s="21"/>
    </row>
    <row r="44" spans="2:11" ht="12.75" customHeight="1">
      <c r="B44" s="24"/>
      <c r="C44" s="25"/>
      <c r="D44" s="23"/>
      <c r="E44" s="23"/>
      <c r="F44" s="23"/>
      <c r="G44" s="23"/>
      <c r="H44" s="23"/>
      <c r="I44" s="23"/>
      <c r="J44" s="23"/>
      <c r="K44" s="21"/>
    </row>
    <row r="45" spans="2:11" ht="15" customHeight="1">
      <c r="B45" s="24"/>
      <c r="C45" s="25"/>
      <c r="D45" s="98" t="s">
        <v>1751</v>
      </c>
      <c r="E45" s="98"/>
      <c r="F45" s="98"/>
      <c r="G45" s="98"/>
      <c r="H45" s="98"/>
      <c r="I45" s="98"/>
      <c r="J45" s="98"/>
      <c r="K45" s="21"/>
    </row>
    <row r="46" spans="2:11" ht="15" customHeight="1">
      <c r="B46" s="24"/>
      <c r="C46" s="25"/>
      <c r="D46" s="25"/>
      <c r="E46" s="98" t="s">
        <v>1752</v>
      </c>
      <c r="F46" s="98"/>
      <c r="G46" s="98"/>
      <c r="H46" s="98"/>
      <c r="I46" s="98"/>
      <c r="J46" s="98"/>
      <c r="K46" s="21"/>
    </row>
    <row r="47" spans="2:11" ht="15" customHeight="1">
      <c r="B47" s="24"/>
      <c r="C47" s="25"/>
      <c r="D47" s="25"/>
      <c r="E47" s="98" t="s">
        <v>1753</v>
      </c>
      <c r="F47" s="98"/>
      <c r="G47" s="98"/>
      <c r="H47" s="98"/>
      <c r="I47" s="98"/>
      <c r="J47" s="98"/>
      <c r="K47" s="21"/>
    </row>
    <row r="48" spans="2:11" ht="15" customHeight="1">
      <c r="B48" s="24"/>
      <c r="C48" s="25"/>
      <c r="D48" s="25"/>
      <c r="E48" s="98" t="s">
        <v>1754</v>
      </c>
      <c r="F48" s="98"/>
      <c r="G48" s="98"/>
      <c r="H48" s="98"/>
      <c r="I48" s="98"/>
      <c r="J48" s="98"/>
      <c r="K48" s="21"/>
    </row>
    <row r="49" spans="2:11" ht="15" customHeight="1">
      <c r="B49" s="24"/>
      <c r="C49" s="25"/>
      <c r="D49" s="98" t="s">
        <v>1755</v>
      </c>
      <c r="E49" s="98"/>
      <c r="F49" s="98"/>
      <c r="G49" s="98"/>
      <c r="H49" s="98"/>
      <c r="I49" s="98"/>
      <c r="J49" s="98"/>
      <c r="K49" s="21"/>
    </row>
    <row r="50" spans="2:11" ht="25.5" customHeight="1">
      <c r="B50" s="20"/>
      <c r="C50" s="102" t="s">
        <v>1756</v>
      </c>
      <c r="D50" s="102"/>
      <c r="E50" s="102"/>
      <c r="F50" s="102"/>
      <c r="G50" s="102"/>
      <c r="H50" s="102"/>
      <c r="I50" s="102"/>
      <c r="J50" s="102"/>
      <c r="K50" s="21"/>
    </row>
    <row r="51" spans="2:11" ht="5.25" customHeight="1">
      <c r="B51" s="20"/>
      <c r="C51" s="22"/>
      <c r="D51" s="22"/>
      <c r="E51" s="22"/>
      <c r="F51" s="22"/>
      <c r="G51" s="22"/>
      <c r="H51" s="22"/>
      <c r="I51" s="22"/>
      <c r="J51" s="22"/>
      <c r="K51" s="21"/>
    </row>
    <row r="52" spans="2:11" ht="15" customHeight="1">
      <c r="B52" s="20"/>
      <c r="C52" s="98" t="s">
        <v>1757</v>
      </c>
      <c r="D52" s="98"/>
      <c r="E52" s="98"/>
      <c r="F52" s="98"/>
      <c r="G52" s="98"/>
      <c r="H52" s="98"/>
      <c r="I52" s="98"/>
      <c r="J52" s="98"/>
      <c r="K52" s="21"/>
    </row>
    <row r="53" spans="2:11" ht="15" customHeight="1">
      <c r="B53" s="20"/>
      <c r="C53" s="98" t="s">
        <v>1758</v>
      </c>
      <c r="D53" s="98"/>
      <c r="E53" s="98"/>
      <c r="F53" s="98"/>
      <c r="G53" s="98"/>
      <c r="H53" s="98"/>
      <c r="I53" s="98"/>
      <c r="J53" s="98"/>
      <c r="K53" s="21"/>
    </row>
    <row r="54" spans="2:11" ht="12.75" customHeight="1">
      <c r="B54" s="20"/>
      <c r="C54" s="23"/>
      <c r="D54" s="23"/>
      <c r="E54" s="23"/>
      <c r="F54" s="23"/>
      <c r="G54" s="23"/>
      <c r="H54" s="23"/>
      <c r="I54" s="23"/>
      <c r="J54" s="23"/>
      <c r="K54" s="21"/>
    </row>
    <row r="55" spans="2:11" ht="15" customHeight="1">
      <c r="B55" s="20"/>
      <c r="C55" s="98" t="s">
        <v>1759</v>
      </c>
      <c r="D55" s="98"/>
      <c r="E55" s="98"/>
      <c r="F55" s="98"/>
      <c r="G55" s="98"/>
      <c r="H55" s="98"/>
      <c r="I55" s="98"/>
      <c r="J55" s="98"/>
      <c r="K55" s="21"/>
    </row>
    <row r="56" spans="2:11" ht="15" customHeight="1">
      <c r="B56" s="20"/>
      <c r="C56" s="25"/>
      <c r="D56" s="98" t="s">
        <v>1760</v>
      </c>
      <c r="E56" s="98"/>
      <c r="F56" s="98"/>
      <c r="G56" s="98"/>
      <c r="H56" s="98"/>
      <c r="I56" s="98"/>
      <c r="J56" s="98"/>
      <c r="K56" s="21"/>
    </row>
    <row r="57" spans="2:11" ht="15" customHeight="1">
      <c r="B57" s="20"/>
      <c r="C57" s="25"/>
      <c r="D57" s="98" t="s">
        <v>1761</v>
      </c>
      <c r="E57" s="98"/>
      <c r="F57" s="98"/>
      <c r="G57" s="98"/>
      <c r="H57" s="98"/>
      <c r="I57" s="98"/>
      <c r="J57" s="98"/>
      <c r="K57" s="21"/>
    </row>
    <row r="58" spans="2:11" ht="15" customHeight="1">
      <c r="B58" s="20"/>
      <c r="C58" s="25"/>
      <c r="D58" s="98" t="s">
        <v>1762</v>
      </c>
      <c r="E58" s="98"/>
      <c r="F58" s="98"/>
      <c r="G58" s="98"/>
      <c r="H58" s="98"/>
      <c r="I58" s="98"/>
      <c r="J58" s="98"/>
      <c r="K58" s="21"/>
    </row>
    <row r="59" spans="2:11" ht="15" customHeight="1">
      <c r="B59" s="20"/>
      <c r="C59" s="25"/>
      <c r="D59" s="98" t="s">
        <v>1763</v>
      </c>
      <c r="E59" s="98"/>
      <c r="F59" s="98"/>
      <c r="G59" s="98"/>
      <c r="H59" s="98"/>
      <c r="I59" s="98"/>
      <c r="J59" s="98"/>
      <c r="K59" s="21"/>
    </row>
    <row r="60" spans="2:11" ht="15" customHeight="1">
      <c r="B60" s="20"/>
      <c r="C60" s="25"/>
      <c r="D60" s="99" t="s">
        <v>1764</v>
      </c>
      <c r="E60" s="99"/>
      <c r="F60" s="99"/>
      <c r="G60" s="99"/>
      <c r="H60" s="99"/>
      <c r="I60" s="99"/>
      <c r="J60" s="99"/>
      <c r="K60" s="21"/>
    </row>
    <row r="61" spans="2:11" ht="15" customHeight="1">
      <c r="B61" s="20"/>
      <c r="C61" s="25"/>
      <c r="D61" s="98" t="s">
        <v>1765</v>
      </c>
      <c r="E61" s="98"/>
      <c r="F61" s="98"/>
      <c r="G61" s="98"/>
      <c r="H61" s="98"/>
      <c r="I61" s="98"/>
      <c r="J61" s="98"/>
      <c r="K61" s="21"/>
    </row>
    <row r="62" spans="2:11" ht="12.75" customHeight="1">
      <c r="B62" s="20"/>
      <c r="C62" s="25"/>
      <c r="D62" s="25"/>
      <c r="E62" s="28"/>
      <c r="F62" s="25"/>
      <c r="G62" s="25"/>
      <c r="H62" s="25"/>
      <c r="I62" s="25"/>
      <c r="J62" s="25"/>
      <c r="K62" s="21"/>
    </row>
    <row r="63" spans="2:11" ht="15" customHeight="1">
      <c r="B63" s="20"/>
      <c r="C63" s="25"/>
      <c r="D63" s="98" t="s">
        <v>1766</v>
      </c>
      <c r="E63" s="98"/>
      <c r="F63" s="98"/>
      <c r="G63" s="98"/>
      <c r="H63" s="98"/>
      <c r="I63" s="98"/>
      <c r="J63" s="98"/>
      <c r="K63" s="21"/>
    </row>
    <row r="64" spans="2:11" ht="15" customHeight="1">
      <c r="B64" s="20"/>
      <c r="C64" s="25"/>
      <c r="D64" s="99" t="s">
        <v>1767</v>
      </c>
      <c r="E64" s="99"/>
      <c r="F64" s="99"/>
      <c r="G64" s="99"/>
      <c r="H64" s="99"/>
      <c r="I64" s="99"/>
      <c r="J64" s="99"/>
      <c r="K64" s="21"/>
    </row>
    <row r="65" spans="2:11" ht="15" customHeight="1">
      <c r="B65" s="20"/>
      <c r="C65" s="25"/>
      <c r="D65" s="98" t="s">
        <v>1768</v>
      </c>
      <c r="E65" s="98"/>
      <c r="F65" s="98"/>
      <c r="G65" s="98"/>
      <c r="H65" s="98"/>
      <c r="I65" s="98"/>
      <c r="J65" s="98"/>
      <c r="K65" s="21"/>
    </row>
    <row r="66" spans="2:11" ht="15" customHeight="1">
      <c r="B66" s="20"/>
      <c r="C66" s="25"/>
      <c r="D66" s="98" t="s">
        <v>1769</v>
      </c>
      <c r="E66" s="98"/>
      <c r="F66" s="98"/>
      <c r="G66" s="98"/>
      <c r="H66" s="98"/>
      <c r="I66" s="98"/>
      <c r="J66" s="98"/>
      <c r="K66" s="21"/>
    </row>
    <row r="67" spans="2:11" ht="15" customHeight="1">
      <c r="B67" s="20"/>
      <c r="C67" s="25"/>
      <c r="D67" s="98" t="s">
        <v>1770</v>
      </c>
      <c r="E67" s="98"/>
      <c r="F67" s="98"/>
      <c r="G67" s="98"/>
      <c r="H67" s="98"/>
      <c r="I67" s="98"/>
      <c r="J67" s="98"/>
      <c r="K67" s="21"/>
    </row>
    <row r="68" spans="2:11" ht="15" customHeight="1">
      <c r="B68" s="20"/>
      <c r="C68" s="25"/>
      <c r="D68" s="98" t="s">
        <v>1771</v>
      </c>
      <c r="E68" s="98"/>
      <c r="F68" s="98"/>
      <c r="G68" s="98"/>
      <c r="H68" s="98"/>
      <c r="I68" s="98"/>
      <c r="J68" s="98"/>
      <c r="K68" s="21"/>
    </row>
    <row r="69" spans="2:11" ht="12.75" customHeight="1">
      <c r="B69" s="29"/>
      <c r="C69" s="30"/>
      <c r="D69" s="30"/>
      <c r="E69" s="30"/>
      <c r="F69" s="30"/>
      <c r="G69" s="30"/>
      <c r="H69" s="30"/>
      <c r="I69" s="30"/>
      <c r="J69" s="30"/>
      <c r="K69" s="31"/>
    </row>
    <row r="70" spans="2:11" ht="18.75" customHeight="1">
      <c r="B70" s="32"/>
      <c r="C70" s="32"/>
      <c r="D70" s="32"/>
      <c r="E70" s="32"/>
      <c r="F70" s="32"/>
      <c r="G70" s="32"/>
      <c r="H70" s="32"/>
      <c r="I70" s="32"/>
      <c r="J70" s="32"/>
      <c r="K70" s="33"/>
    </row>
    <row r="71" spans="2:11" ht="18.75" customHeight="1">
      <c r="B71" s="33"/>
      <c r="C71" s="33"/>
      <c r="D71" s="33"/>
      <c r="E71" s="33"/>
      <c r="F71" s="33"/>
      <c r="G71" s="33"/>
      <c r="H71" s="33"/>
      <c r="I71" s="33"/>
      <c r="J71" s="33"/>
      <c r="K71" s="33"/>
    </row>
    <row r="72" spans="2:11" ht="7.5" customHeight="1">
      <c r="B72" s="34"/>
      <c r="C72" s="35"/>
      <c r="D72" s="35"/>
      <c r="E72" s="35"/>
      <c r="F72" s="35"/>
      <c r="G72" s="35"/>
      <c r="H72" s="35"/>
      <c r="I72" s="35"/>
      <c r="J72" s="35"/>
      <c r="K72" s="36"/>
    </row>
    <row r="73" spans="2:11" ht="45" customHeight="1">
      <c r="B73" s="37"/>
      <c r="C73" s="100" t="s">
        <v>112</v>
      </c>
      <c r="D73" s="100"/>
      <c r="E73" s="100"/>
      <c r="F73" s="100"/>
      <c r="G73" s="100"/>
      <c r="H73" s="100"/>
      <c r="I73" s="100"/>
      <c r="J73" s="100"/>
      <c r="K73" s="38"/>
    </row>
    <row r="74" spans="2:11" ht="17.25" customHeight="1">
      <c r="B74" s="37"/>
      <c r="C74" s="39" t="s">
        <v>1772</v>
      </c>
      <c r="D74" s="39"/>
      <c r="E74" s="39"/>
      <c r="F74" s="39" t="s">
        <v>1773</v>
      </c>
      <c r="G74" s="40"/>
      <c r="H74" s="39" t="s">
        <v>136</v>
      </c>
      <c r="I74" s="39" t="s">
        <v>62</v>
      </c>
      <c r="J74" s="39" t="s">
        <v>1774</v>
      </c>
      <c r="K74" s="38"/>
    </row>
    <row r="75" spans="2:11" ht="17.25" customHeight="1">
      <c r="B75" s="37"/>
      <c r="C75" s="41" t="s">
        <v>1775</v>
      </c>
      <c r="D75" s="41"/>
      <c r="E75" s="41"/>
      <c r="F75" s="42" t="s">
        <v>1776</v>
      </c>
      <c r="G75" s="43"/>
      <c r="H75" s="41"/>
      <c r="I75" s="41"/>
      <c r="J75" s="41" t="s">
        <v>1777</v>
      </c>
      <c r="K75" s="38"/>
    </row>
    <row r="76" spans="2:11" ht="5.25" customHeight="1">
      <c r="B76" s="37"/>
      <c r="C76" s="44"/>
      <c r="D76" s="44"/>
      <c r="E76" s="44"/>
      <c r="F76" s="44"/>
      <c r="G76" s="45"/>
      <c r="H76" s="44"/>
      <c r="I76" s="44"/>
      <c r="J76" s="44"/>
      <c r="K76" s="38"/>
    </row>
    <row r="77" spans="2:11" ht="15" customHeight="1">
      <c r="B77" s="37"/>
      <c r="C77" s="27" t="s">
        <v>58</v>
      </c>
      <c r="D77" s="44"/>
      <c r="E77" s="44"/>
      <c r="F77" s="46" t="s">
        <v>1778</v>
      </c>
      <c r="G77" s="45"/>
      <c r="H77" s="27" t="s">
        <v>1779</v>
      </c>
      <c r="I77" s="27" t="s">
        <v>1780</v>
      </c>
      <c r="J77" s="27">
        <v>20</v>
      </c>
      <c r="K77" s="38"/>
    </row>
    <row r="78" spans="2:11" ht="15" customHeight="1">
      <c r="B78" s="37"/>
      <c r="C78" s="27" t="s">
        <v>1781</v>
      </c>
      <c r="D78" s="27"/>
      <c r="E78" s="27"/>
      <c r="F78" s="46" t="s">
        <v>1778</v>
      </c>
      <c r="G78" s="45"/>
      <c r="H78" s="27" t="s">
        <v>1782</v>
      </c>
      <c r="I78" s="27" t="s">
        <v>1780</v>
      </c>
      <c r="J78" s="27">
        <v>120</v>
      </c>
      <c r="K78" s="38"/>
    </row>
    <row r="79" spans="2:11" ht="15" customHeight="1">
      <c r="B79" s="47"/>
      <c r="C79" s="27" t="s">
        <v>1783</v>
      </c>
      <c r="D79" s="27"/>
      <c r="E79" s="27"/>
      <c r="F79" s="46" t="s">
        <v>1784</v>
      </c>
      <c r="G79" s="45"/>
      <c r="H79" s="27" t="s">
        <v>1785</v>
      </c>
      <c r="I79" s="27" t="s">
        <v>1780</v>
      </c>
      <c r="J79" s="27">
        <v>50</v>
      </c>
      <c r="K79" s="38"/>
    </row>
    <row r="80" spans="2:11" ht="15" customHeight="1">
      <c r="B80" s="47"/>
      <c r="C80" s="27" t="s">
        <v>1786</v>
      </c>
      <c r="D80" s="27"/>
      <c r="E80" s="27"/>
      <c r="F80" s="46" t="s">
        <v>1778</v>
      </c>
      <c r="G80" s="45"/>
      <c r="H80" s="27" t="s">
        <v>1787</v>
      </c>
      <c r="I80" s="27" t="s">
        <v>1788</v>
      </c>
      <c r="J80" s="27"/>
      <c r="K80" s="38"/>
    </row>
    <row r="81" spans="2:11" ht="15" customHeight="1">
      <c r="B81" s="47"/>
      <c r="C81" s="48" t="s">
        <v>1789</v>
      </c>
      <c r="D81" s="48"/>
      <c r="E81" s="48"/>
      <c r="F81" s="49" t="s">
        <v>1784</v>
      </c>
      <c r="G81" s="48"/>
      <c r="H81" s="48" t="s">
        <v>1790</v>
      </c>
      <c r="I81" s="48" t="s">
        <v>1780</v>
      </c>
      <c r="J81" s="48">
        <v>15</v>
      </c>
      <c r="K81" s="38"/>
    </row>
    <row r="82" spans="2:11" ht="15" customHeight="1">
      <c r="B82" s="47"/>
      <c r="C82" s="48" t="s">
        <v>1791</v>
      </c>
      <c r="D82" s="48"/>
      <c r="E82" s="48"/>
      <c r="F82" s="49" t="s">
        <v>1784</v>
      </c>
      <c r="G82" s="48"/>
      <c r="H82" s="48" t="s">
        <v>1792</v>
      </c>
      <c r="I82" s="48" t="s">
        <v>1780</v>
      </c>
      <c r="J82" s="48">
        <v>15</v>
      </c>
      <c r="K82" s="38"/>
    </row>
    <row r="83" spans="2:11" ht="15" customHeight="1">
      <c r="B83" s="47"/>
      <c r="C83" s="48" t="s">
        <v>1793</v>
      </c>
      <c r="D83" s="48"/>
      <c r="E83" s="48"/>
      <c r="F83" s="49" t="s">
        <v>1784</v>
      </c>
      <c r="G83" s="48"/>
      <c r="H83" s="48" t="s">
        <v>1794</v>
      </c>
      <c r="I83" s="48" t="s">
        <v>1780</v>
      </c>
      <c r="J83" s="48">
        <v>20</v>
      </c>
      <c r="K83" s="38"/>
    </row>
    <row r="84" spans="2:11" ht="15" customHeight="1">
      <c r="B84" s="47"/>
      <c r="C84" s="48" t="s">
        <v>1795</v>
      </c>
      <c r="D84" s="48"/>
      <c r="E84" s="48"/>
      <c r="F84" s="49" t="s">
        <v>1784</v>
      </c>
      <c r="G84" s="48"/>
      <c r="H84" s="48" t="s">
        <v>1796</v>
      </c>
      <c r="I84" s="48" t="s">
        <v>1780</v>
      </c>
      <c r="J84" s="48">
        <v>20</v>
      </c>
      <c r="K84" s="38"/>
    </row>
    <row r="85" spans="2:11" ht="15" customHeight="1">
      <c r="B85" s="47"/>
      <c r="C85" s="27" t="s">
        <v>1797</v>
      </c>
      <c r="D85" s="27"/>
      <c r="E85" s="27"/>
      <c r="F85" s="46" t="s">
        <v>1784</v>
      </c>
      <c r="G85" s="45"/>
      <c r="H85" s="27" t="s">
        <v>1798</v>
      </c>
      <c r="I85" s="27" t="s">
        <v>1780</v>
      </c>
      <c r="J85" s="27">
        <v>50</v>
      </c>
      <c r="K85" s="38"/>
    </row>
    <row r="86" spans="2:11" ht="15" customHeight="1">
      <c r="B86" s="47"/>
      <c r="C86" s="27" t="s">
        <v>1799</v>
      </c>
      <c r="D86" s="27"/>
      <c r="E86" s="27"/>
      <c r="F86" s="46" t="s">
        <v>1784</v>
      </c>
      <c r="G86" s="45"/>
      <c r="H86" s="27" t="s">
        <v>1800</v>
      </c>
      <c r="I86" s="27" t="s">
        <v>1780</v>
      </c>
      <c r="J86" s="27">
        <v>20</v>
      </c>
      <c r="K86" s="38"/>
    </row>
    <row r="87" spans="2:11" ht="15" customHeight="1">
      <c r="B87" s="47"/>
      <c r="C87" s="27" t="s">
        <v>1801</v>
      </c>
      <c r="D87" s="27"/>
      <c r="E87" s="27"/>
      <c r="F87" s="46" t="s">
        <v>1784</v>
      </c>
      <c r="G87" s="45"/>
      <c r="H87" s="27" t="s">
        <v>1802</v>
      </c>
      <c r="I87" s="27" t="s">
        <v>1780</v>
      </c>
      <c r="J87" s="27">
        <v>20</v>
      </c>
      <c r="K87" s="38"/>
    </row>
    <row r="88" spans="2:11" ht="15" customHeight="1">
      <c r="B88" s="47"/>
      <c r="C88" s="27" t="s">
        <v>1803</v>
      </c>
      <c r="D88" s="27"/>
      <c r="E88" s="27"/>
      <c r="F88" s="46" t="s">
        <v>1784</v>
      </c>
      <c r="G88" s="45"/>
      <c r="H88" s="27" t="s">
        <v>1804</v>
      </c>
      <c r="I88" s="27" t="s">
        <v>1780</v>
      </c>
      <c r="J88" s="27">
        <v>50</v>
      </c>
      <c r="K88" s="38"/>
    </row>
    <row r="89" spans="2:11" ht="15" customHeight="1">
      <c r="B89" s="47"/>
      <c r="C89" s="27" t="s">
        <v>1805</v>
      </c>
      <c r="D89" s="27"/>
      <c r="E89" s="27"/>
      <c r="F89" s="46" t="s">
        <v>1784</v>
      </c>
      <c r="G89" s="45"/>
      <c r="H89" s="27" t="s">
        <v>1805</v>
      </c>
      <c r="I89" s="27" t="s">
        <v>1780</v>
      </c>
      <c r="J89" s="27">
        <v>50</v>
      </c>
      <c r="K89" s="38"/>
    </row>
    <row r="90" spans="2:11" ht="15" customHeight="1">
      <c r="B90" s="47"/>
      <c r="C90" s="27" t="s">
        <v>141</v>
      </c>
      <c r="D90" s="27"/>
      <c r="E90" s="27"/>
      <c r="F90" s="46" t="s">
        <v>1784</v>
      </c>
      <c r="G90" s="45"/>
      <c r="H90" s="27" t="s">
        <v>1806</v>
      </c>
      <c r="I90" s="27" t="s">
        <v>1780</v>
      </c>
      <c r="J90" s="27">
        <v>255</v>
      </c>
      <c r="K90" s="38"/>
    </row>
    <row r="91" spans="2:11" ht="15" customHeight="1">
      <c r="B91" s="47"/>
      <c r="C91" s="27" t="s">
        <v>1807</v>
      </c>
      <c r="D91" s="27"/>
      <c r="E91" s="27"/>
      <c r="F91" s="46" t="s">
        <v>1778</v>
      </c>
      <c r="G91" s="45"/>
      <c r="H91" s="27" t="s">
        <v>1808</v>
      </c>
      <c r="I91" s="27" t="s">
        <v>1809</v>
      </c>
      <c r="J91" s="27"/>
      <c r="K91" s="38"/>
    </row>
    <row r="92" spans="2:11" ht="15" customHeight="1">
      <c r="B92" s="47"/>
      <c r="C92" s="27" t="s">
        <v>1810</v>
      </c>
      <c r="D92" s="27"/>
      <c r="E92" s="27"/>
      <c r="F92" s="46" t="s">
        <v>1778</v>
      </c>
      <c r="G92" s="45"/>
      <c r="H92" s="27" t="s">
        <v>1811</v>
      </c>
      <c r="I92" s="27" t="s">
        <v>1812</v>
      </c>
      <c r="J92" s="27"/>
      <c r="K92" s="38"/>
    </row>
    <row r="93" spans="2:11" ht="15" customHeight="1">
      <c r="B93" s="47"/>
      <c r="C93" s="27" t="s">
        <v>1813</v>
      </c>
      <c r="D93" s="27"/>
      <c r="E93" s="27"/>
      <c r="F93" s="46" t="s">
        <v>1778</v>
      </c>
      <c r="G93" s="45"/>
      <c r="H93" s="27" t="s">
        <v>1813</v>
      </c>
      <c r="I93" s="27" t="s">
        <v>1812</v>
      </c>
      <c r="J93" s="27"/>
      <c r="K93" s="38"/>
    </row>
    <row r="94" spans="2:11" ht="15" customHeight="1">
      <c r="B94" s="47"/>
      <c r="C94" s="27" t="s">
        <v>43</v>
      </c>
      <c r="D94" s="27"/>
      <c r="E94" s="27"/>
      <c r="F94" s="46" t="s">
        <v>1778</v>
      </c>
      <c r="G94" s="45"/>
      <c r="H94" s="27" t="s">
        <v>1814</v>
      </c>
      <c r="I94" s="27" t="s">
        <v>1812</v>
      </c>
      <c r="J94" s="27"/>
      <c r="K94" s="38"/>
    </row>
    <row r="95" spans="2:11" ht="15" customHeight="1">
      <c r="B95" s="47"/>
      <c r="C95" s="27" t="s">
        <v>53</v>
      </c>
      <c r="D95" s="27"/>
      <c r="E95" s="27"/>
      <c r="F95" s="46" t="s">
        <v>1778</v>
      </c>
      <c r="G95" s="45"/>
      <c r="H95" s="27" t="s">
        <v>1815</v>
      </c>
      <c r="I95" s="27" t="s">
        <v>1812</v>
      </c>
      <c r="J95" s="27"/>
      <c r="K95" s="38"/>
    </row>
    <row r="96" spans="2:11" ht="15" customHeight="1">
      <c r="B96" s="50"/>
      <c r="C96" s="51"/>
      <c r="D96" s="51"/>
      <c r="E96" s="51"/>
      <c r="F96" s="51"/>
      <c r="G96" s="51"/>
      <c r="H96" s="51"/>
      <c r="I96" s="51"/>
      <c r="J96" s="51"/>
      <c r="K96" s="52"/>
    </row>
    <row r="97" spans="2:11" ht="18.75" customHeight="1">
      <c r="B97" s="53"/>
      <c r="C97" s="54"/>
      <c r="D97" s="54"/>
      <c r="E97" s="54"/>
      <c r="F97" s="54"/>
      <c r="G97" s="54"/>
      <c r="H97" s="54"/>
      <c r="I97" s="54"/>
      <c r="J97" s="54"/>
      <c r="K97" s="53"/>
    </row>
    <row r="98" spans="2:11" ht="18.75" customHeight="1">
      <c r="B98" s="33"/>
      <c r="C98" s="33"/>
      <c r="D98" s="33"/>
      <c r="E98" s="33"/>
      <c r="F98" s="33"/>
      <c r="G98" s="33"/>
      <c r="H98" s="33"/>
      <c r="I98" s="33"/>
      <c r="J98" s="33"/>
      <c r="K98" s="33"/>
    </row>
    <row r="99" spans="2:11" ht="7.5" customHeight="1">
      <c r="B99" s="34"/>
      <c r="C99" s="35"/>
      <c r="D99" s="35"/>
      <c r="E99" s="35"/>
      <c r="F99" s="35"/>
      <c r="G99" s="35"/>
      <c r="H99" s="35"/>
      <c r="I99" s="35"/>
      <c r="J99" s="35"/>
      <c r="K99" s="36"/>
    </row>
    <row r="100" spans="2:11" ht="45" customHeight="1">
      <c r="B100" s="37"/>
      <c r="C100" s="100" t="s">
        <v>1816</v>
      </c>
      <c r="D100" s="100"/>
      <c r="E100" s="100"/>
      <c r="F100" s="100"/>
      <c r="G100" s="100"/>
      <c r="H100" s="100"/>
      <c r="I100" s="100"/>
      <c r="J100" s="100"/>
      <c r="K100" s="38"/>
    </row>
    <row r="101" spans="2:11" ht="17.25" customHeight="1">
      <c r="B101" s="37"/>
      <c r="C101" s="39" t="s">
        <v>1772</v>
      </c>
      <c r="D101" s="39"/>
      <c r="E101" s="39"/>
      <c r="F101" s="39" t="s">
        <v>1773</v>
      </c>
      <c r="G101" s="40"/>
      <c r="H101" s="39" t="s">
        <v>136</v>
      </c>
      <c r="I101" s="39" t="s">
        <v>62</v>
      </c>
      <c r="J101" s="39" t="s">
        <v>1774</v>
      </c>
      <c r="K101" s="38"/>
    </row>
    <row r="102" spans="2:11" ht="17.25" customHeight="1">
      <c r="B102" s="37"/>
      <c r="C102" s="41" t="s">
        <v>1775</v>
      </c>
      <c r="D102" s="41"/>
      <c r="E102" s="41"/>
      <c r="F102" s="42" t="s">
        <v>1776</v>
      </c>
      <c r="G102" s="43"/>
      <c r="H102" s="41"/>
      <c r="I102" s="41"/>
      <c r="J102" s="41" t="s">
        <v>1777</v>
      </c>
      <c r="K102" s="38"/>
    </row>
    <row r="103" spans="2:11" ht="5.25" customHeight="1">
      <c r="B103" s="37"/>
      <c r="C103" s="39"/>
      <c r="D103" s="39"/>
      <c r="E103" s="39"/>
      <c r="F103" s="39"/>
      <c r="G103" s="55"/>
      <c r="H103" s="39"/>
      <c r="I103" s="39"/>
      <c r="J103" s="39"/>
      <c r="K103" s="38"/>
    </row>
    <row r="104" spans="2:11" ht="15" customHeight="1">
      <c r="B104" s="37"/>
      <c r="C104" s="27" t="s">
        <v>58</v>
      </c>
      <c r="D104" s="44"/>
      <c r="E104" s="44"/>
      <c r="F104" s="46" t="s">
        <v>1778</v>
      </c>
      <c r="G104" s="55"/>
      <c r="H104" s="27" t="s">
        <v>1817</v>
      </c>
      <c r="I104" s="27" t="s">
        <v>1780</v>
      </c>
      <c r="J104" s="27">
        <v>20</v>
      </c>
      <c r="K104" s="38"/>
    </row>
    <row r="105" spans="2:11" ht="15" customHeight="1">
      <c r="B105" s="37"/>
      <c r="C105" s="27" t="s">
        <v>1781</v>
      </c>
      <c r="D105" s="27"/>
      <c r="E105" s="27"/>
      <c r="F105" s="46" t="s">
        <v>1778</v>
      </c>
      <c r="G105" s="27"/>
      <c r="H105" s="27" t="s">
        <v>1817</v>
      </c>
      <c r="I105" s="27" t="s">
        <v>1780</v>
      </c>
      <c r="J105" s="27">
        <v>120</v>
      </c>
      <c r="K105" s="38"/>
    </row>
    <row r="106" spans="2:11" ht="15" customHeight="1">
      <c r="B106" s="47"/>
      <c r="C106" s="27" t="s">
        <v>1783</v>
      </c>
      <c r="D106" s="27"/>
      <c r="E106" s="27"/>
      <c r="F106" s="46" t="s">
        <v>1784</v>
      </c>
      <c r="G106" s="27"/>
      <c r="H106" s="27" t="s">
        <v>1817</v>
      </c>
      <c r="I106" s="27" t="s">
        <v>1780</v>
      </c>
      <c r="J106" s="27">
        <v>50</v>
      </c>
      <c r="K106" s="38"/>
    </row>
    <row r="107" spans="2:11" ht="15" customHeight="1">
      <c r="B107" s="47"/>
      <c r="C107" s="27" t="s">
        <v>1786</v>
      </c>
      <c r="D107" s="27"/>
      <c r="E107" s="27"/>
      <c r="F107" s="46" t="s">
        <v>1778</v>
      </c>
      <c r="G107" s="27"/>
      <c r="H107" s="27" t="s">
        <v>1817</v>
      </c>
      <c r="I107" s="27" t="s">
        <v>1788</v>
      </c>
      <c r="J107" s="27"/>
      <c r="K107" s="38"/>
    </row>
    <row r="108" spans="2:11" ht="15" customHeight="1">
      <c r="B108" s="47"/>
      <c r="C108" s="27" t="s">
        <v>1797</v>
      </c>
      <c r="D108" s="27"/>
      <c r="E108" s="27"/>
      <c r="F108" s="46" t="s">
        <v>1784</v>
      </c>
      <c r="G108" s="27"/>
      <c r="H108" s="27" t="s">
        <v>1817</v>
      </c>
      <c r="I108" s="27" t="s">
        <v>1780</v>
      </c>
      <c r="J108" s="27">
        <v>50</v>
      </c>
      <c r="K108" s="38"/>
    </row>
    <row r="109" spans="2:11" ht="15" customHeight="1">
      <c r="B109" s="47"/>
      <c r="C109" s="27" t="s">
        <v>1805</v>
      </c>
      <c r="D109" s="27"/>
      <c r="E109" s="27"/>
      <c r="F109" s="46" t="s">
        <v>1784</v>
      </c>
      <c r="G109" s="27"/>
      <c r="H109" s="27" t="s">
        <v>1817</v>
      </c>
      <c r="I109" s="27" t="s">
        <v>1780</v>
      </c>
      <c r="J109" s="27">
        <v>50</v>
      </c>
      <c r="K109" s="38"/>
    </row>
    <row r="110" spans="2:11" ht="15" customHeight="1">
      <c r="B110" s="47"/>
      <c r="C110" s="27" t="s">
        <v>1803</v>
      </c>
      <c r="D110" s="27"/>
      <c r="E110" s="27"/>
      <c r="F110" s="46" t="s">
        <v>1784</v>
      </c>
      <c r="G110" s="27"/>
      <c r="H110" s="27" t="s">
        <v>1817</v>
      </c>
      <c r="I110" s="27" t="s">
        <v>1780</v>
      </c>
      <c r="J110" s="27">
        <v>50</v>
      </c>
      <c r="K110" s="38"/>
    </row>
    <row r="111" spans="2:11" ht="15" customHeight="1">
      <c r="B111" s="47"/>
      <c r="C111" s="27" t="s">
        <v>58</v>
      </c>
      <c r="D111" s="27"/>
      <c r="E111" s="27"/>
      <c r="F111" s="46" t="s">
        <v>1778</v>
      </c>
      <c r="G111" s="27"/>
      <c r="H111" s="27" t="s">
        <v>1818</v>
      </c>
      <c r="I111" s="27" t="s">
        <v>1780</v>
      </c>
      <c r="J111" s="27">
        <v>20</v>
      </c>
      <c r="K111" s="38"/>
    </row>
    <row r="112" spans="2:11" ht="15" customHeight="1">
      <c r="B112" s="47"/>
      <c r="C112" s="27" t="s">
        <v>1819</v>
      </c>
      <c r="D112" s="27"/>
      <c r="E112" s="27"/>
      <c r="F112" s="46" t="s">
        <v>1778</v>
      </c>
      <c r="G112" s="27"/>
      <c r="H112" s="27" t="s">
        <v>1820</v>
      </c>
      <c r="I112" s="27" t="s">
        <v>1780</v>
      </c>
      <c r="J112" s="27">
        <v>120</v>
      </c>
      <c r="K112" s="38"/>
    </row>
    <row r="113" spans="2:11" ht="15" customHeight="1">
      <c r="B113" s="47"/>
      <c r="C113" s="27" t="s">
        <v>43</v>
      </c>
      <c r="D113" s="27"/>
      <c r="E113" s="27"/>
      <c r="F113" s="46" t="s">
        <v>1778</v>
      </c>
      <c r="G113" s="27"/>
      <c r="H113" s="27" t="s">
        <v>1821</v>
      </c>
      <c r="I113" s="27" t="s">
        <v>1812</v>
      </c>
      <c r="J113" s="27"/>
      <c r="K113" s="38"/>
    </row>
    <row r="114" spans="2:11" ht="15" customHeight="1">
      <c r="B114" s="47"/>
      <c r="C114" s="27" t="s">
        <v>53</v>
      </c>
      <c r="D114" s="27"/>
      <c r="E114" s="27"/>
      <c r="F114" s="46" t="s">
        <v>1778</v>
      </c>
      <c r="G114" s="27"/>
      <c r="H114" s="27" t="s">
        <v>1822</v>
      </c>
      <c r="I114" s="27" t="s">
        <v>1812</v>
      </c>
      <c r="J114" s="27"/>
      <c r="K114" s="38"/>
    </row>
    <row r="115" spans="2:11" ht="15" customHeight="1">
      <c r="B115" s="47"/>
      <c r="C115" s="27" t="s">
        <v>62</v>
      </c>
      <c r="D115" s="27"/>
      <c r="E115" s="27"/>
      <c r="F115" s="46" t="s">
        <v>1778</v>
      </c>
      <c r="G115" s="27"/>
      <c r="H115" s="27" t="s">
        <v>1823</v>
      </c>
      <c r="I115" s="27" t="s">
        <v>1824</v>
      </c>
      <c r="J115" s="27"/>
      <c r="K115" s="38"/>
    </row>
    <row r="116" spans="2:11" ht="15" customHeight="1">
      <c r="B116" s="50"/>
      <c r="C116" s="56"/>
      <c r="D116" s="56"/>
      <c r="E116" s="56"/>
      <c r="F116" s="56"/>
      <c r="G116" s="56"/>
      <c r="H116" s="56"/>
      <c r="I116" s="56"/>
      <c r="J116" s="56"/>
      <c r="K116" s="52"/>
    </row>
    <row r="117" spans="2:11" ht="18.75" customHeight="1">
      <c r="B117" s="57"/>
      <c r="C117" s="23"/>
      <c r="D117" s="23"/>
      <c r="E117" s="23"/>
      <c r="F117" s="58"/>
      <c r="G117" s="23"/>
      <c r="H117" s="23"/>
      <c r="I117" s="23"/>
      <c r="J117" s="23"/>
      <c r="K117" s="57"/>
    </row>
    <row r="118" spans="2:11" ht="18.75" customHeight="1">
      <c r="B118" s="33"/>
      <c r="C118" s="33"/>
      <c r="D118" s="33"/>
      <c r="E118" s="33"/>
      <c r="F118" s="33"/>
      <c r="G118" s="33"/>
      <c r="H118" s="33"/>
      <c r="I118" s="33"/>
      <c r="J118" s="33"/>
      <c r="K118" s="33"/>
    </row>
    <row r="119" spans="2:11" ht="7.5" customHeight="1">
      <c r="B119" s="59"/>
      <c r="C119" s="60"/>
      <c r="D119" s="60"/>
      <c r="E119" s="60"/>
      <c r="F119" s="60"/>
      <c r="G119" s="60"/>
      <c r="H119" s="60"/>
      <c r="I119" s="60"/>
      <c r="J119" s="60"/>
      <c r="K119" s="61"/>
    </row>
    <row r="120" spans="2:11" ht="45" customHeight="1">
      <c r="B120" s="62"/>
      <c r="C120" s="95" t="s">
        <v>1825</v>
      </c>
      <c r="D120" s="95"/>
      <c r="E120" s="95"/>
      <c r="F120" s="95"/>
      <c r="G120" s="95"/>
      <c r="H120" s="95"/>
      <c r="I120" s="95"/>
      <c r="J120" s="95"/>
      <c r="K120" s="63"/>
    </row>
    <row r="121" spans="2:11" ht="17.25" customHeight="1">
      <c r="B121" s="64"/>
      <c r="C121" s="39" t="s">
        <v>1772</v>
      </c>
      <c r="D121" s="39"/>
      <c r="E121" s="39"/>
      <c r="F121" s="39" t="s">
        <v>1773</v>
      </c>
      <c r="G121" s="40"/>
      <c r="H121" s="39" t="s">
        <v>136</v>
      </c>
      <c r="I121" s="39" t="s">
        <v>62</v>
      </c>
      <c r="J121" s="39" t="s">
        <v>1774</v>
      </c>
      <c r="K121" s="65"/>
    </row>
    <row r="122" spans="2:11" ht="17.25" customHeight="1">
      <c r="B122" s="64"/>
      <c r="C122" s="41" t="s">
        <v>1775</v>
      </c>
      <c r="D122" s="41"/>
      <c r="E122" s="41"/>
      <c r="F122" s="42" t="s">
        <v>1776</v>
      </c>
      <c r="G122" s="43"/>
      <c r="H122" s="41"/>
      <c r="I122" s="41"/>
      <c r="J122" s="41" t="s">
        <v>1777</v>
      </c>
      <c r="K122" s="65"/>
    </row>
    <row r="123" spans="2:11" ht="5.25" customHeight="1">
      <c r="B123" s="66"/>
      <c r="C123" s="44"/>
      <c r="D123" s="44"/>
      <c r="E123" s="44"/>
      <c r="F123" s="44"/>
      <c r="G123" s="27"/>
      <c r="H123" s="44"/>
      <c r="I123" s="44"/>
      <c r="J123" s="44"/>
      <c r="K123" s="67"/>
    </row>
    <row r="124" spans="2:11" ht="15" customHeight="1">
      <c r="B124" s="66"/>
      <c r="C124" s="27" t="s">
        <v>1781</v>
      </c>
      <c r="D124" s="44"/>
      <c r="E124" s="44"/>
      <c r="F124" s="46" t="s">
        <v>1778</v>
      </c>
      <c r="G124" s="27"/>
      <c r="H124" s="27" t="s">
        <v>1817</v>
      </c>
      <c r="I124" s="27" t="s">
        <v>1780</v>
      </c>
      <c r="J124" s="27">
        <v>120</v>
      </c>
      <c r="K124" s="68"/>
    </row>
    <row r="125" spans="2:11" ht="15" customHeight="1">
      <c r="B125" s="66"/>
      <c r="C125" s="27" t="s">
        <v>1826</v>
      </c>
      <c r="D125" s="27"/>
      <c r="E125" s="27"/>
      <c r="F125" s="46" t="s">
        <v>1778</v>
      </c>
      <c r="G125" s="27"/>
      <c r="H125" s="27" t="s">
        <v>1827</v>
      </c>
      <c r="I125" s="27" t="s">
        <v>1780</v>
      </c>
      <c r="J125" s="27" t="s">
        <v>1828</v>
      </c>
      <c r="K125" s="68"/>
    </row>
    <row r="126" spans="2:11" ht="15" customHeight="1">
      <c r="B126" s="66"/>
      <c r="C126" s="27" t="s">
        <v>89</v>
      </c>
      <c r="D126" s="27"/>
      <c r="E126" s="27"/>
      <c r="F126" s="46" t="s">
        <v>1778</v>
      </c>
      <c r="G126" s="27"/>
      <c r="H126" s="27" t="s">
        <v>1829</v>
      </c>
      <c r="I126" s="27" t="s">
        <v>1780</v>
      </c>
      <c r="J126" s="27" t="s">
        <v>1828</v>
      </c>
      <c r="K126" s="68"/>
    </row>
    <row r="127" spans="2:11" ht="15" customHeight="1">
      <c r="B127" s="66"/>
      <c r="C127" s="27" t="s">
        <v>1789</v>
      </c>
      <c r="D127" s="27"/>
      <c r="E127" s="27"/>
      <c r="F127" s="46" t="s">
        <v>1784</v>
      </c>
      <c r="G127" s="27"/>
      <c r="H127" s="27" t="s">
        <v>1790</v>
      </c>
      <c r="I127" s="27" t="s">
        <v>1780</v>
      </c>
      <c r="J127" s="27">
        <v>15</v>
      </c>
      <c r="K127" s="68"/>
    </row>
    <row r="128" spans="2:11" ht="15" customHeight="1">
      <c r="B128" s="66"/>
      <c r="C128" s="48" t="s">
        <v>1791</v>
      </c>
      <c r="D128" s="48"/>
      <c r="E128" s="48"/>
      <c r="F128" s="49" t="s">
        <v>1784</v>
      </c>
      <c r="G128" s="48"/>
      <c r="H128" s="48" t="s">
        <v>1792</v>
      </c>
      <c r="I128" s="48" t="s">
        <v>1780</v>
      </c>
      <c r="J128" s="48">
        <v>15</v>
      </c>
      <c r="K128" s="68"/>
    </row>
    <row r="129" spans="2:11" ht="15" customHeight="1">
      <c r="B129" s="66"/>
      <c r="C129" s="48" t="s">
        <v>1793</v>
      </c>
      <c r="D129" s="48"/>
      <c r="E129" s="48"/>
      <c r="F129" s="49" t="s">
        <v>1784</v>
      </c>
      <c r="G129" s="48"/>
      <c r="H129" s="48" t="s">
        <v>1794</v>
      </c>
      <c r="I129" s="48" t="s">
        <v>1780</v>
      </c>
      <c r="J129" s="48">
        <v>20</v>
      </c>
      <c r="K129" s="68"/>
    </row>
    <row r="130" spans="2:11" ht="15" customHeight="1">
      <c r="B130" s="66"/>
      <c r="C130" s="48" t="s">
        <v>1795</v>
      </c>
      <c r="D130" s="48"/>
      <c r="E130" s="48"/>
      <c r="F130" s="49" t="s">
        <v>1784</v>
      </c>
      <c r="G130" s="48"/>
      <c r="H130" s="48" t="s">
        <v>1796</v>
      </c>
      <c r="I130" s="48" t="s">
        <v>1780</v>
      </c>
      <c r="J130" s="48">
        <v>20</v>
      </c>
      <c r="K130" s="68"/>
    </row>
    <row r="131" spans="2:11" ht="15" customHeight="1">
      <c r="B131" s="66"/>
      <c r="C131" s="27" t="s">
        <v>1783</v>
      </c>
      <c r="D131" s="27"/>
      <c r="E131" s="27"/>
      <c r="F131" s="46" t="s">
        <v>1784</v>
      </c>
      <c r="G131" s="27"/>
      <c r="H131" s="27" t="s">
        <v>1817</v>
      </c>
      <c r="I131" s="27" t="s">
        <v>1780</v>
      </c>
      <c r="J131" s="27">
        <v>50</v>
      </c>
      <c r="K131" s="68"/>
    </row>
    <row r="132" spans="2:11" ht="15" customHeight="1">
      <c r="B132" s="66"/>
      <c r="C132" s="27" t="s">
        <v>1797</v>
      </c>
      <c r="D132" s="27"/>
      <c r="E132" s="27"/>
      <c r="F132" s="46" t="s">
        <v>1784</v>
      </c>
      <c r="G132" s="27"/>
      <c r="H132" s="27" t="s">
        <v>1817</v>
      </c>
      <c r="I132" s="27" t="s">
        <v>1780</v>
      </c>
      <c r="J132" s="27">
        <v>50</v>
      </c>
      <c r="K132" s="68"/>
    </row>
    <row r="133" spans="2:11" ht="15" customHeight="1">
      <c r="B133" s="66"/>
      <c r="C133" s="27" t="s">
        <v>1803</v>
      </c>
      <c r="D133" s="27"/>
      <c r="E133" s="27"/>
      <c r="F133" s="46" t="s">
        <v>1784</v>
      </c>
      <c r="G133" s="27"/>
      <c r="H133" s="27" t="s">
        <v>1817</v>
      </c>
      <c r="I133" s="27" t="s">
        <v>1780</v>
      </c>
      <c r="J133" s="27">
        <v>50</v>
      </c>
      <c r="K133" s="68"/>
    </row>
    <row r="134" spans="2:11" ht="15" customHeight="1">
      <c r="B134" s="66"/>
      <c r="C134" s="27" t="s">
        <v>1805</v>
      </c>
      <c r="D134" s="27"/>
      <c r="E134" s="27"/>
      <c r="F134" s="46" t="s">
        <v>1784</v>
      </c>
      <c r="G134" s="27"/>
      <c r="H134" s="27" t="s">
        <v>1817</v>
      </c>
      <c r="I134" s="27" t="s">
        <v>1780</v>
      </c>
      <c r="J134" s="27">
        <v>50</v>
      </c>
      <c r="K134" s="68"/>
    </row>
    <row r="135" spans="2:11" ht="15" customHeight="1">
      <c r="B135" s="66"/>
      <c r="C135" s="27" t="s">
        <v>141</v>
      </c>
      <c r="D135" s="27"/>
      <c r="E135" s="27"/>
      <c r="F135" s="46" t="s">
        <v>1784</v>
      </c>
      <c r="G135" s="27"/>
      <c r="H135" s="27" t="s">
        <v>1830</v>
      </c>
      <c r="I135" s="27" t="s">
        <v>1780</v>
      </c>
      <c r="J135" s="27">
        <v>255</v>
      </c>
      <c r="K135" s="68"/>
    </row>
    <row r="136" spans="2:11" ht="15" customHeight="1">
      <c r="B136" s="66"/>
      <c r="C136" s="27" t="s">
        <v>1807</v>
      </c>
      <c r="D136" s="27"/>
      <c r="E136" s="27"/>
      <c r="F136" s="46" t="s">
        <v>1778</v>
      </c>
      <c r="G136" s="27"/>
      <c r="H136" s="27" t="s">
        <v>1831</v>
      </c>
      <c r="I136" s="27" t="s">
        <v>1809</v>
      </c>
      <c r="J136" s="27"/>
      <c r="K136" s="68"/>
    </row>
    <row r="137" spans="2:11" ht="15" customHeight="1">
      <c r="B137" s="66"/>
      <c r="C137" s="27" t="s">
        <v>1810</v>
      </c>
      <c r="D137" s="27"/>
      <c r="E137" s="27"/>
      <c r="F137" s="46" t="s">
        <v>1778</v>
      </c>
      <c r="G137" s="27"/>
      <c r="H137" s="27" t="s">
        <v>1832</v>
      </c>
      <c r="I137" s="27" t="s">
        <v>1812</v>
      </c>
      <c r="J137" s="27"/>
      <c r="K137" s="68"/>
    </row>
    <row r="138" spans="2:11" ht="15" customHeight="1">
      <c r="B138" s="66"/>
      <c r="C138" s="27" t="s">
        <v>1813</v>
      </c>
      <c r="D138" s="27"/>
      <c r="E138" s="27"/>
      <c r="F138" s="46" t="s">
        <v>1778</v>
      </c>
      <c r="G138" s="27"/>
      <c r="H138" s="27" t="s">
        <v>1813</v>
      </c>
      <c r="I138" s="27" t="s">
        <v>1812</v>
      </c>
      <c r="J138" s="27"/>
      <c r="K138" s="68"/>
    </row>
    <row r="139" spans="2:11" ht="15" customHeight="1">
      <c r="B139" s="66"/>
      <c r="C139" s="27" t="s">
        <v>43</v>
      </c>
      <c r="D139" s="27"/>
      <c r="E139" s="27"/>
      <c r="F139" s="46" t="s">
        <v>1778</v>
      </c>
      <c r="G139" s="27"/>
      <c r="H139" s="27" t="s">
        <v>1833</v>
      </c>
      <c r="I139" s="27" t="s">
        <v>1812</v>
      </c>
      <c r="J139" s="27"/>
      <c r="K139" s="68"/>
    </row>
    <row r="140" spans="2:11" ht="15" customHeight="1">
      <c r="B140" s="66"/>
      <c r="C140" s="27" t="s">
        <v>1834</v>
      </c>
      <c r="D140" s="27"/>
      <c r="E140" s="27"/>
      <c r="F140" s="46" t="s">
        <v>1778</v>
      </c>
      <c r="G140" s="27"/>
      <c r="H140" s="27" t="s">
        <v>1835</v>
      </c>
      <c r="I140" s="27" t="s">
        <v>1812</v>
      </c>
      <c r="J140" s="27"/>
      <c r="K140" s="68"/>
    </row>
    <row r="141" spans="2:11" ht="15" customHeight="1">
      <c r="B141" s="69"/>
      <c r="C141" s="70"/>
      <c r="D141" s="70"/>
      <c r="E141" s="70"/>
      <c r="F141" s="70"/>
      <c r="G141" s="70"/>
      <c r="H141" s="70"/>
      <c r="I141" s="70"/>
      <c r="J141" s="70"/>
      <c r="K141" s="71"/>
    </row>
    <row r="142" spans="2:11" ht="18.75" customHeight="1">
      <c r="B142" s="23"/>
      <c r="C142" s="23"/>
      <c r="D142" s="23"/>
      <c r="E142" s="23"/>
      <c r="F142" s="58"/>
      <c r="G142" s="23"/>
      <c r="H142" s="23"/>
      <c r="I142" s="23"/>
      <c r="J142" s="23"/>
      <c r="K142" s="23"/>
    </row>
    <row r="143" spans="2:11" ht="18.75" customHeight="1">
      <c r="B143" s="33"/>
      <c r="C143" s="33"/>
      <c r="D143" s="33"/>
      <c r="E143" s="33"/>
      <c r="F143" s="33"/>
      <c r="G143" s="33"/>
      <c r="H143" s="33"/>
      <c r="I143" s="33"/>
      <c r="J143" s="33"/>
      <c r="K143" s="33"/>
    </row>
    <row r="144" spans="2:11" ht="7.5" customHeight="1">
      <c r="B144" s="34"/>
      <c r="C144" s="35"/>
      <c r="D144" s="35"/>
      <c r="E144" s="35"/>
      <c r="F144" s="35"/>
      <c r="G144" s="35"/>
      <c r="H144" s="35"/>
      <c r="I144" s="35"/>
      <c r="J144" s="35"/>
      <c r="K144" s="36"/>
    </row>
    <row r="145" spans="2:11" ht="45" customHeight="1">
      <c r="B145" s="37"/>
      <c r="C145" s="100" t="s">
        <v>1836</v>
      </c>
      <c r="D145" s="100"/>
      <c r="E145" s="100"/>
      <c r="F145" s="100"/>
      <c r="G145" s="100"/>
      <c r="H145" s="100"/>
      <c r="I145" s="100"/>
      <c r="J145" s="100"/>
      <c r="K145" s="38"/>
    </row>
    <row r="146" spans="2:11" ht="17.25" customHeight="1">
      <c r="B146" s="37"/>
      <c r="C146" s="39" t="s">
        <v>1772</v>
      </c>
      <c r="D146" s="39"/>
      <c r="E146" s="39"/>
      <c r="F146" s="39" t="s">
        <v>1773</v>
      </c>
      <c r="G146" s="40"/>
      <c r="H146" s="39" t="s">
        <v>136</v>
      </c>
      <c r="I146" s="39" t="s">
        <v>62</v>
      </c>
      <c r="J146" s="39" t="s">
        <v>1774</v>
      </c>
      <c r="K146" s="38"/>
    </row>
    <row r="147" spans="2:11" ht="17.25" customHeight="1">
      <c r="B147" s="37"/>
      <c r="C147" s="41" t="s">
        <v>1775</v>
      </c>
      <c r="D147" s="41"/>
      <c r="E147" s="41"/>
      <c r="F147" s="42" t="s">
        <v>1776</v>
      </c>
      <c r="G147" s="43"/>
      <c r="H147" s="41"/>
      <c r="I147" s="41"/>
      <c r="J147" s="41" t="s">
        <v>1777</v>
      </c>
      <c r="K147" s="38"/>
    </row>
    <row r="148" spans="2:11" ht="5.25" customHeight="1">
      <c r="B148" s="47"/>
      <c r="C148" s="44"/>
      <c r="D148" s="44"/>
      <c r="E148" s="44"/>
      <c r="F148" s="44"/>
      <c r="G148" s="45"/>
      <c r="H148" s="44"/>
      <c r="I148" s="44"/>
      <c r="J148" s="44"/>
      <c r="K148" s="68"/>
    </row>
    <row r="149" spans="2:11" ht="15" customHeight="1">
      <c r="B149" s="47"/>
      <c r="C149" s="72" t="s">
        <v>1781</v>
      </c>
      <c r="D149" s="27"/>
      <c r="E149" s="27"/>
      <c r="F149" s="73" t="s">
        <v>1778</v>
      </c>
      <c r="G149" s="27"/>
      <c r="H149" s="72" t="s">
        <v>1817</v>
      </c>
      <c r="I149" s="72" t="s">
        <v>1780</v>
      </c>
      <c r="J149" s="72">
        <v>120</v>
      </c>
      <c r="K149" s="68"/>
    </row>
    <row r="150" spans="2:11" ht="15" customHeight="1">
      <c r="B150" s="47"/>
      <c r="C150" s="72" t="s">
        <v>1826</v>
      </c>
      <c r="D150" s="27"/>
      <c r="E150" s="27"/>
      <c r="F150" s="73" t="s">
        <v>1778</v>
      </c>
      <c r="G150" s="27"/>
      <c r="H150" s="72" t="s">
        <v>1837</v>
      </c>
      <c r="I150" s="72" t="s">
        <v>1780</v>
      </c>
      <c r="J150" s="72" t="s">
        <v>1828</v>
      </c>
      <c r="K150" s="68"/>
    </row>
    <row r="151" spans="2:11" ht="15" customHeight="1">
      <c r="B151" s="47"/>
      <c r="C151" s="72" t="s">
        <v>89</v>
      </c>
      <c r="D151" s="27"/>
      <c r="E151" s="27"/>
      <c r="F151" s="73" t="s">
        <v>1778</v>
      </c>
      <c r="G151" s="27"/>
      <c r="H151" s="72" t="s">
        <v>1838</v>
      </c>
      <c r="I151" s="72" t="s">
        <v>1780</v>
      </c>
      <c r="J151" s="72" t="s">
        <v>1828</v>
      </c>
      <c r="K151" s="68"/>
    </row>
    <row r="152" spans="2:11" ht="15" customHeight="1">
      <c r="B152" s="47"/>
      <c r="C152" s="72" t="s">
        <v>1783</v>
      </c>
      <c r="D152" s="27"/>
      <c r="E152" s="27"/>
      <c r="F152" s="73" t="s">
        <v>1784</v>
      </c>
      <c r="G152" s="27"/>
      <c r="H152" s="72" t="s">
        <v>1817</v>
      </c>
      <c r="I152" s="72" t="s">
        <v>1780</v>
      </c>
      <c r="J152" s="72">
        <v>50</v>
      </c>
      <c r="K152" s="68"/>
    </row>
    <row r="153" spans="2:11" ht="15" customHeight="1">
      <c r="B153" s="47"/>
      <c r="C153" s="72" t="s">
        <v>1786</v>
      </c>
      <c r="D153" s="27"/>
      <c r="E153" s="27"/>
      <c r="F153" s="73" t="s">
        <v>1778</v>
      </c>
      <c r="G153" s="27"/>
      <c r="H153" s="72" t="s">
        <v>1817</v>
      </c>
      <c r="I153" s="72" t="s">
        <v>1788</v>
      </c>
      <c r="J153" s="72"/>
      <c r="K153" s="68"/>
    </row>
    <row r="154" spans="2:11" ht="15" customHeight="1">
      <c r="B154" s="47"/>
      <c r="C154" s="72" t="s">
        <v>1797</v>
      </c>
      <c r="D154" s="27"/>
      <c r="E154" s="27"/>
      <c r="F154" s="73" t="s">
        <v>1784</v>
      </c>
      <c r="G154" s="27"/>
      <c r="H154" s="72" t="s">
        <v>1817</v>
      </c>
      <c r="I154" s="72" t="s">
        <v>1780</v>
      </c>
      <c r="J154" s="72">
        <v>50</v>
      </c>
      <c r="K154" s="68"/>
    </row>
    <row r="155" spans="2:11" ht="15" customHeight="1">
      <c r="B155" s="47"/>
      <c r="C155" s="72" t="s">
        <v>1805</v>
      </c>
      <c r="D155" s="27"/>
      <c r="E155" s="27"/>
      <c r="F155" s="73" t="s">
        <v>1784</v>
      </c>
      <c r="G155" s="27"/>
      <c r="H155" s="72" t="s">
        <v>1817</v>
      </c>
      <c r="I155" s="72" t="s">
        <v>1780</v>
      </c>
      <c r="J155" s="72">
        <v>50</v>
      </c>
      <c r="K155" s="68"/>
    </row>
    <row r="156" spans="2:11" ht="15" customHeight="1">
      <c r="B156" s="47"/>
      <c r="C156" s="72" t="s">
        <v>1803</v>
      </c>
      <c r="D156" s="27"/>
      <c r="E156" s="27"/>
      <c r="F156" s="73" t="s">
        <v>1784</v>
      </c>
      <c r="G156" s="27"/>
      <c r="H156" s="72" t="s">
        <v>1817</v>
      </c>
      <c r="I156" s="72" t="s">
        <v>1780</v>
      </c>
      <c r="J156" s="72">
        <v>50</v>
      </c>
      <c r="K156" s="68"/>
    </row>
    <row r="157" spans="2:11" ht="15" customHeight="1">
      <c r="B157" s="47"/>
      <c r="C157" s="72" t="s">
        <v>119</v>
      </c>
      <c r="D157" s="27"/>
      <c r="E157" s="27"/>
      <c r="F157" s="73" t="s">
        <v>1778</v>
      </c>
      <c r="G157" s="27"/>
      <c r="H157" s="72" t="s">
        <v>1839</v>
      </c>
      <c r="I157" s="72" t="s">
        <v>1780</v>
      </c>
      <c r="J157" s="72" t="s">
        <v>1840</v>
      </c>
      <c r="K157" s="68"/>
    </row>
    <row r="158" spans="2:11" ht="15" customHeight="1">
      <c r="B158" s="47"/>
      <c r="C158" s="72" t="s">
        <v>1841</v>
      </c>
      <c r="D158" s="27"/>
      <c r="E158" s="27"/>
      <c r="F158" s="73" t="s">
        <v>1778</v>
      </c>
      <c r="G158" s="27"/>
      <c r="H158" s="72" t="s">
        <v>1842</v>
      </c>
      <c r="I158" s="72" t="s">
        <v>1812</v>
      </c>
      <c r="J158" s="72"/>
      <c r="K158" s="68"/>
    </row>
    <row r="159" spans="2:11" ht="15" customHeight="1">
      <c r="B159" s="74"/>
      <c r="C159" s="56"/>
      <c r="D159" s="56"/>
      <c r="E159" s="56"/>
      <c r="F159" s="56"/>
      <c r="G159" s="56"/>
      <c r="H159" s="56"/>
      <c r="I159" s="56"/>
      <c r="J159" s="56"/>
      <c r="K159" s="75"/>
    </row>
    <row r="160" spans="2:11" ht="18.75" customHeight="1">
      <c r="B160" s="23"/>
      <c r="C160" s="27"/>
      <c r="D160" s="27"/>
      <c r="E160" s="27"/>
      <c r="F160" s="46"/>
      <c r="G160" s="27"/>
      <c r="H160" s="27"/>
      <c r="I160" s="27"/>
      <c r="J160" s="27"/>
      <c r="K160" s="23"/>
    </row>
    <row r="161" spans="2:11" ht="18.75" customHeight="1">
      <c r="B161" s="33"/>
      <c r="C161" s="33"/>
      <c r="D161" s="33"/>
      <c r="E161" s="33"/>
      <c r="F161" s="33"/>
      <c r="G161" s="33"/>
      <c r="H161" s="33"/>
      <c r="I161" s="33"/>
      <c r="J161" s="33"/>
      <c r="K161" s="33"/>
    </row>
    <row r="162" spans="2:11" ht="7.5" customHeight="1">
      <c r="B162" s="15"/>
      <c r="C162" s="16"/>
      <c r="D162" s="16"/>
      <c r="E162" s="16"/>
      <c r="F162" s="16"/>
      <c r="G162" s="16"/>
      <c r="H162" s="16"/>
      <c r="I162" s="16"/>
      <c r="J162" s="16"/>
      <c r="K162" s="17"/>
    </row>
    <row r="163" spans="2:11" ht="45" customHeight="1">
      <c r="B163" s="18"/>
      <c r="C163" s="95" t="s">
        <v>1843</v>
      </c>
      <c r="D163" s="95"/>
      <c r="E163" s="95"/>
      <c r="F163" s="95"/>
      <c r="G163" s="95"/>
      <c r="H163" s="95"/>
      <c r="I163" s="95"/>
      <c r="J163" s="95"/>
      <c r="K163" s="19"/>
    </row>
    <row r="164" spans="2:11" ht="17.25" customHeight="1">
      <c r="B164" s="18"/>
      <c r="C164" s="39" t="s">
        <v>1772</v>
      </c>
      <c r="D164" s="39"/>
      <c r="E164" s="39"/>
      <c r="F164" s="39" t="s">
        <v>1773</v>
      </c>
      <c r="G164" s="76"/>
      <c r="H164" s="77" t="s">
        <v>136</v>
      </c>
      <c r="I164" s="77" t="s">
        <v>62</v>
      </c>
      <c r="J164" s="39" t="s">
        <v>1774</v>
      </c>
      <c r="K164" s="19"/>
    </row>
    <row r="165" spans="2:11" ht="17.25" customHeight="1">
      <c r="B165" s="20"/>
      <c r="C165" s="41" t="s">
        <v>1775</v>
      </c>
      <c r="D165" s="41"/>
      <c r="E165" s="41"/>
      <c r="F165" s="42" t="s">
        <v>1776</v>
      </c>
      <c r="G165" s="78"/>
      <c r="H165" s="79"/>
      <c r="I165" s="79"/>
      <c r="J165" s="41" t="s">
        <v>1777</v>
      </c>
      <c r="K165" s="21"/>
    </row>
    <row r="166" spans="2:11" ht="5.25" customHeight="1">
      <c r="B166" s="47"/>
      <c r="C166" s="44"/>
      <c r="D166" s="44"/>
      <c r="E166" s="44"/>
      <c r="F166" s="44"/>
      <c r="G166" s="45"/>
      <c r="H166" s="44"/>
      <c r="I166" s="44"/>
      <c r="J166" s="44"/>
      <c r="K166" s="68"/>
    </row>
    <row r="167" spans="2:11" ht="15" customHeight="1">
      <c r="B167" s="47"/>
      <c r="C167" s="27" t="s">
        <v>1781</v>
      </c>
      <c r="D167" s="27"/>
      <c r="E167" s="27"/>
      <c r="F167" s="46" t="s">
        <v>1778</v>
      </c>
      <c r="G167" s="27"/>
      <c r="H167" s="27" t="s">
        <v>1817</v>
      </c>
      <c r="I167" s="27" t="s">
        <v>1780</v>
      </c>
      <c r="J167" s="27">
        <v>120</v>
      </c>
      <c r="K167" s="68"/>
    </row>
    <row r="168" spans="2:11" ht="15" customHeight="1">
      <c r="B168" s="47"/>
      <c r="C168" s="27" t="s">
        <v>1826</v>
      </c>
      <c r="D168" s="27"/>
      <c r="E168" s="27"/>
      <c r="F168" s="46" t="s">
        <v>1778</v>
      </c>
      <c r="G168" s="27"/>
      <c r="H168" s="27" t="s">
        <v>1827</v>
      </c>
      <c r="I168" s="27" t="s">
        <v>1780</v>
      </c>
      <c r="J168" s="27" t="s">
        <v>1828</v>
      </c>
      <c r="K168" s="68"/>
    </row>
    <row r="169" spans="2:11" ht="15" customHeight="1">
      <c r="B169" s="47"/>
      <c r="C169" s="27" t="s">
        <v>89</v>
      </c>
      <c r="D169" s="27"/>
      <c r="E169" s="27"/>
      <c r="F169" s="46" t="s">
        <v>1778</v>
      </c>
      <c r="G169" s="27"/>
      <c r="H169" s="27" t="s">
        <v>1844</v>
      </c>
      <c r="I169" s="27" t="s">
        <v>1780</v>
      </c>
      <c r="J169" s="27" t="s">
        <v>1828</v>
      </c>
      <c r="K169" s="68"/>
    </row>
    <row r="170" spans="2:11" ht="15" customHeight="1">
      <c r="B170" s="47"/>
      <c r="C170" s="27" t="s">
        <v>1783</v>
      </c>
      <c r="D170" s="27"/>
      <c r="E170" s="27"/>
      <c r="F170" s="46" t="s">
        <v>1784</v>
      </c>
      <c r="G170" s="27"/>
      <c r="H170" s="27" t="s">
        <v>1844</v>
      </c>
      <c r="I170" s="27" t="s">
        <v>1780</v>
      </c>
      <c r="J170" s="27">
        <v>50</v>
      </c>
      <c r="K170" s="68"/>
    </row>
    <row r="171" spans="2:11" ht="15" customHeight="1">
      <c r="B171" s="47"/>
      <c r="C171" s="27" t="s">
        <v>1786</v>
      </c>
      <c r="D171" s="27"/>
      <c r="E171" s="27"/>
      <c r="F171" s="46" t="s">
        <v>1778</v>
      </c>
      <c r="G171" s="27"/>
      <c r="H171" s="27" t="s">
        <v>1844</v>
      </c>
      <c r="I171" s="27" t="s">
        <v>1788</v>
      </c>
      <c r="J171" s="27"/>
      <c r="K171" s="68"/>
    </row>
    <row r="172" spans="2:11" ht="15" customHeight="1">
      <c r="B172" s="47"/>
      <c r="C172" s="27" t="s">
        <v>1797</v>
      </c>
      <c r="D172" s="27"/>
      <c r="E172" s="27"/>
      <c r="F172" s="46" t="s">
        <v>1784</v>
      </c>
      <c r="G172" s="27"/>
      <c r="H172" s="27" t="s">
        <v>1844</v>
      </c>
      <c r="I172" s="27" t="s">
        <v>1780</v>
      </c>
      <c r="J172" s="27">
        <v>50</v>
      </c>
      <c r="K172" s="68"/>
    </row>
    <row r="173" spans="2:11" ht="15" customHeight="1">
      <c r="B173" s="47"/>
      <c r="C173" s="27" t="s">
        <v>1805</v>
      </c>
      <c r="D173" s="27"/>
      <c r="E173" s="27"/>
      <c r="F173" s="46" t="s">
        <v>1784</v>
      </c>
      <c r="G173" s="27"/>
      <c r="H173" s="27" t="s">
        <v>1844</v>
      </c>
      <c r="I173" s="27" t="s">
        <v>1780</v>
      </c>
      <c r="J173" s="27">
        <v>50</v>
      </c>
      <c r="K173" s="68"/>
    </row>
    <row r="174" spans="2:11" ht="15" customHeight="1">
      <c r="B174" s="47"/>
      <c r="C174" s="27" t="s">
        <v>1803</v>
      </c>
      <c r="D174" s="27"/>
      <c r="E174" s="27"/>
      <c r="F174" s="46" t="s">
        <v>1784</v>
      </c>
      <c r="G174" s="27"/>
      <c r="H174" s="27" t="s">
        <v>1844</v>
      </c>
      <c r="I174" s="27" t="s">
        <v>1780</v>
      </c>
      <c r="J174" s="27">
        <v>50</v>
      </c>
      <c r="K174" s="68"/>
    </row>
    <row r="175" spans="2:11" ht="15" customHeight="1">
      <c r="B175" s="47"/>
      <c r="C175" s="27" t="s">
        <v>135</v>
      </c>
      <c r="D175" s="27"/>
      <c r="E175" s="27"/>
      <c r="F175" s="46" t="s">
        <v>1778</v>
      </c>
      <c r="G175" s="27"/>
      <c r="H175" s="27" t="s">
        <v>1845</v>
      </c>
      <c r="I175" s="27" t="s">
        <v>1846</v>
      </c>
      <c r="J175" s="27"/>
      <c r="K175" s="68"/>
    </row>
    <row r="176" spans="2:11" ht="15" customHeight="1">
      <c r="B176" s="47"/>
      <c r="C176" s="27" t="s">
        <v>62</v>
      </c>
      <c r="D176" s="27"/>
      <c r="E176" s="27"/>
      <c r="F176" s="46" t="s">
        <v>1778</v>
      </c>
      <c r="G176" s="27"/>
      <c r="H176" s="27" t="s">
        <v>1847</v>
      </c>
      <c r="I176" s="27" t="s">
        <v>1848</v>
      </c>
      <c r="J176" s="27">
        <v>1</v>
      </c>
      <c r="K176" s="68"/>
    </row>
    <row r="177" spans="2:11" ht="15" customHeight="1">
      <c r="B177" s="47"/>
      <c r="C177" s="27" t="s">
        <v>58</v>
      </c>
      <c r="D177" s="27"/>
      <c r="E177" s="27"/>
      <c r="F177" s="46" t="s">
        <v>1778</v>
      </c>
      <c r="G177" s="27"/>
      <c r="H177" s="27" t="s">
        <v>1849</v>
      </c>
      <c r="I177" s="27" t="s">
        <v>1780</v>
      </c>
      <c r="J177" s="27">
        <v>20</v>
      </c>
      <c r="K177" s="68"/>
    </row>
    <row r="178" spans="2:11" ht="15" customHeight="1">
      <c r="B178" s="47"/>
      <c r="C178" s="27" t="s">
        <v>136</v>
      </c>
      <c r="D178" s="27"/>
      <c r="E178" s="27"/>
      <c r="F178" s="46" t="s">
        <v>1778</v>
      </c>
      <c r="G178" s="27"/>
      <c r="H178" s="27" t="s">
        <v>1850</v>
      </c>
      <c r="I178" s="27" t="s">
        <v>1780</v>
      </c>
      <c r="J178" s="27">
        <v>255</v>
      </c>
      <c r="K178" s="68"/>
    </row>
    <row r="179" spans="2:11" ht="15" customHeight="1">
      <c r="B179" s="47"/>
      <c r="C179" s="27" t="s">
        <v>137</v>
      </c>
      <c r="D179" s="27"/>
      <c r="E179" s="27"/>
      <c r="F179" s="46" t="s">
        <v>1778</v>
      </c>
      <c r="G179" s="27"/>
      <c r="H179" s="27" t="s">
        <v>1743</v>
      </c>
      <c r="I179" s="27" t="s">
        <v>1780</v>
      </c>
      <c r="J179" s="27">
        <v>10</v>
      </c>
      <c r="K179" s="68"/>
    </row>
    <row r="180" spans="2:11" ht="15" customHeight="1">
      <c r="B180" s="47"/>
      <c r="C180" s="27" t="s">
        <v>138</v>
      </c>
      <c r="D180" s="27"/>
      <c r="E180" s="27"/>
      <c r="F180" s="46" t="s">
        <v>1778</v>
      </c>
      <c r="G180" s="27"/>
      <c r="H180" s="27" t="s">
        <v>1851</v>
      </c>
      <c r="I180" s="27" t="s">
        <v>1812</v>
      </c>
      <c r="J180" s="27"/>
      <c r="K180" s="68"/>
    </row>
    <row r="181" spans="2:11" ht="15" customHeight="1">
      <c r="B181" s="47"/>
      <c r="C181" s="27" t="s">
        <v>1852</v>
      </c>
      <c r="D181" s="27"/>
      <c r="E181" s="27"/>
      <c r="F181" s="46" t="s">
        <v>1778</v>
      </c>
      <c r="G181" s="27"/>
      <c r="H181" s="27" t="s">
        <v>1853</v>
      </c>
      <c r="I181" s="27" t="s">
        <v>1812</v>
      </c>
      <c r="J181" s="27"/>
      <c r="K181" s="68"/>
    </row>
    <row r="182" spans="2:11" ht="15" customHeight="1">
      <c r="B182" s="47"/>
      <c r="C182" s="27" t="s">
        <v>1841</v>
      </c>
      <c r="D182" s="27"/>
      <c r="E182" s="27"/>
      <c r="F182" s="46" t="s">
        <v>1778</v>
      </c>
      <c r="G182" s="27"/>
      <c r="H182" s="27" t="s">
        <v>1854</v>
      </c>
      <c r="I182" s="27" t="s">
        <v>1812</v>
      </c>
      <c r="J182" s="27"/>
      <c r="K182" s="68"/>
    </row>
    <row r="183" spans="2:11" ht="15" customHeight="1">
      <c r="B183" s="47"/>
      <c r="C183" s="27" t="s">
        <v>140</v>
      </c>
      <c r="D183" s="27"/>
      <c r="E183" s="27"/>
      <c r="F183" s="46" t="s">
        <v>1784</v>
      </c>
      <c r="G183" s="27"/>
      <c r="H183" s="27" t="s">
        <v>1855</v>
      </c>
      <c r="I183" s="27" t="s">
        <v>1780</v>
      </c>
      <c r="J183" s="27">
        <v>50</v>
      </c>
      <c r="K183" s="68"/>
    </row>
    <row r="184" spans="2:11" ht="15" customHeight="1">
      <c r="B184" s="47"/>
      <c r="C184" s="27" t="s">
        <v>1856</v>
      </c>
      <c r="D184" s="27"/>
      <c r="E184" s="27"/>
      <c r="F184" s="46" t="s">
        <v>1784</v>
      </c>
      <c r="G184" s="27"/>
      <c r="H184" s="27" t="s">
        <v>1857</v>
      </c>
      <c r="I184" s="27" t="s">
        <v>1858</v>
      </c>
      <c r="J184" s="27"/>
      <c r="K184" s="68"/>
    </row>
    <row r="185" spans="2:11" ht="15" customHeight="1">
      <c r="B185" s="47"/>
      <c r="C185" s="27" t="s">
        <v>1859</v>
      </c>
      <c r="D185" s="27"/>
      <c r="E185" s="27"/>
      <c r="F185" s="46" t="s">
        <v>1784</v>
      </c>
      <c r="G185" s="27"/>
      <c r="H185" s="27" t="s">
        <v>1860</v>
      </c>
      <c r="I185" s="27" t="s">
        <v>1858</v>
      </c>
      <c r="J185" s="27"/>
      <c r="K185" s="68"/>
    </row>
    <row r="186" spans="2:11" ht="15" customHeight="1">
      <c r="B186" s="47"/>
      <c r="C186" s="27" t="s">
        <v>1861</v>
      </c>
      <c r="D186" s="27"/>
      <c r="E186" s="27"/>
      <c r="F186" s="46" t="s">
        <v>1784</v>
      </c>
      <c r="G186" s="27"/>
      <c r="H186" s="27" t="s">
        <v>1862</v>
      </c>
      <c r="I186" s="27" t="s">
        <v>1858</v>
      </c>
      <c r="J186" s="27"/>
      <c r="K186" s="68"/>
    </row>
    <row r="187" spans="2:11" ht="15" customHeight="1">
      <c r="B187" s="47"/>
      <c r="C187" s="80" t="s">
        <v>1863</v>
      </c>
      <c r="D187" s="27"/>
      <c r="E187" s="27"/>
      <c r="F187" s="46" t="s">
        <v>1784</v>
      </c>
      <c r="G187" s="27"/>
      <c r="H187" s="27" t="s">
        <v>1864</v>
      </c>
      <c r="I187" s="27" t="s">
        <v>1865</v>
      </c>
      <c r="J187" s="81" t="s">
        <v>1866</v>
      </c>
      <c r="K187" s="68"/>
    </row>
    <row r="188" spans="2:11" ht="15" customHeight="1">
      <c r="B188" s="47"/>
      <c r="C188" s="32" t="s">
        <v>47</v>
      </c>
      <c r="D188" s="27"/>
      <c r="E188" s="27"/>
      <c r="F188" s="46" t="s">
        <v>1778</v>
      </c>
      <c r="G188" s="27"/>
      <c r="H188" s="23" t="s">
        <v>1867</v>
      </c>
      <c r="I188" s="27" t="s">
        <v>1868</v>
      </c>
      <c r="J188" s="27"/>
      <c r="K188" s="68"/>
    </row>
    <row r="189" spans="2:11" ht="15" customHeight="1">
      <c r="B189" s="47"/>
      <c r="C189" s="32" t="s">
        <v>1869</v>
      </c>
      <c r="D189" s="27"/>
      <c r="E189" s="27"/>
      <c r="F189" s="46" t="s">
        <v>1778</v>
      </c>
      <c r="G189" s="27"/>
      <c r="H189" s="27" t="s">
        <v>1870</v>
      </c>
      <c r="I189" s="27" t="s">
        <v>1812</v>
      </c>
      <c r="J189" s="27"/>
      <c r="K189" s="68"/>
    </row>
    <row r="190" spans="2:11" ht="15" customHeight="1">
      <c r="B190" s="47"/>
      <c r="C190" s="32" t="s">
        <v>1871</v>
      </c>
      <c r="D190" s="27"/>
      <c r="E190" s="27"/>
      <c r="F190" s="46" t="s">
        <v>1778</v>
      </c>
      <c r="G190" s="27"/>
      <c r="H190" s="27" t="s">
        <v>1872</v>
      </c>
      <c r="I190" s="27" t="s">
        <v>1812</v>
      </c>
      <c r="J190" s="27"/>
      <c r="K190" s="68"/>
    </row>
    <row r="191" spans="2:11" ht="15" customHeight="1">
      <c r="B191" s="47"/>
      <c r="C191" s="32" t="s">
        <v>1873</v>
      </c>
      <c r="D191" s="27"/>
      <c r="E191" s="27"/>
      <c r="F191" s="46" t="s">
        <v>1784</v>
      </c>
      <c r="G191" s="27"/>
      <c r="H191" s="27" t="s">
        <v>1874</v>
      </c>
      <c r="I191" s="27" t="s">
        <v>1812</v>
      </c>
      <c r="J191" s="27"/>
      <c r="K191" s="68"/>
    </row>
    <row r="192" spans="2:11" ht="15" customHeight="1">
      <c r="B192" s="74"/>
      <c r="C192" s="82"/>
      <c r="D192" s="56"/>
      <c r="E192" s="56"/>
      <c r="F192" s="56"/>
      <c r="G192" s="56"/>
      <c r="H192" s="56"/>
      <c r="I192" s="56"/>
      <c r="J192" s="56"/>
      <c r="K192" s="75"/>
    </row>
    <row r="193" spans="2:11" ht="18.75" customHeight="1">
      <c r="B193" s="23"/>
      <c r="C193" s="27"/>
      <c r="D193" s="27"/>
      <c r="E193" s="27"/>
      <c r="F193" s="46"/>
      <c r="G193" s="27"/>
      <c r="H193" s="27"/>
      <c r="I193" s="27"/>
      <c r="J193" s="27"/>
      <c r="K193" s="23"/>
    </row>
    <row r="194" spans="2:11" ht="18.75" customHeight="1">
      <c r="B194" s="23"/>
      <c r="C194" s="27"/>
      <c r="D194" s="27"/>
      <c r="E194" s="27"/>
      <c r="F194" s="46"/>
      <c r="G194" s="27"/>
      <c r="H194" s="27"/>
      <c r="I194" s="27"/>
      <c r="J194" s="27"/>
      <c r="K194" s="23"/>
    </row>
    <row r="195" spans="2:11" ht="18.75" customHeight="1">
      <c r="B195" s="33"/>
      <c r="C195" s="33"/>
      <c r="D195" s="33"/>
      <c r="E195" s="33"/>
      <c r="F195" s="33"/>
      <c r="G195" s="33"/>
      <c r="H195" s="33"/>
      <c r="I195" s="33"/>
      <c r="J195" s="33"/>
      <c r="K195" s="33"/>
    </row>
    <row r="196" spans="2:11">
      <c r="B196" s="15"/>
      <c r="C196" s="16"/>
      <c r="D196" s="16"/>
      <c r="E196" s="16"/>
      <c r="F196" s="16"/>
      <c r="G196" s="16"/>
      <c r="H196" s="16"/>
      <c r="I196" s="16"/>
      <c r="J196" s="16"/>
      <c r="K196" s="17"/>
    </row>
    <row r="197" spans="2:11" ht="22.2">
      <c r="B197" s="18"/>
      <c r="C197" s="95" t="s">
        <v>1875</v>
      </c>
      <c r="D197" s="95"/>
      <c r="E197" s="95"/>
      <c r="F197" s="95"/>
      <c r="G197" s="95"/>
      <c r="H197" s="95"/>
      <c r="I197" s="95"/>
      <c r="J197" s="95"/>
      <c r="K197" s="19"/>
    </row>
    <row r="198" spans="2:11" ht="25.5" customHeight="1">
      <c r="B198" s="18"/>
      <c r="C198" s="83" t="s">
        <v>1876</v>
      </c>
      <c r="D198" s="83"/>
      <c r="E198" s="83"/>
      <c r="F198" s="83" t="s">
        <v>1877</v>
      </c>
      <c r="G198" s="84"/>
      <c r="H198" s="101" t="s">
        <v>1878</v>
      </c>
      <c r="I198" s="101"/>
      <c r="J198" s="101"/>
      <c r="K198" s="19"/>
    </row>
    <row r="199" spans="2:11" ht="5.25" customHeight="1">
      <c r="B199" s="47"/>
      <c r="C199" s="44"/>
      <c r="D199" s="44"/>
      <c r="E199" s="44"/>
      <c r="F199" s="44"/>
      <c r="G199" s="27"/>
      <c r="H199" s="44"/>
      <c r="I199" s="44"/>
      <c r="J199" s="44"/>
      <c r="K199" s="68"/>
    </row>
    <row r="200" spans="2:11" ht="15" customHeight="1">
      <c r="B200" s="47"/>
      <c r="C200" s="27" t="s">
        <v>1868</v>
      </c>
      <c r="D200" s="27"/>
      <c r="E200" s="27"/>
      <c r="F200" s="46" t="s">
        <v>48</v>
      </c>
      <c r="G200" s="27"/>
      <c r="H200" s="97" t="s">
        <v>1879</v>
      </c>
      <c r="I200" s="97"/>
      <c r="J200" s="97"/>
      <c r="K200" s="68"/>
    </row>
    <row r="201" spans="2:11" ht="15" customHeight="1">
      <c r="B201" s="47"/>
      <c r="C201" s="53"/>
      <c r="D201" s="27"/>
      <c r="E201" s="27"/>
      <c r="F201" s="46" t="s">
        <v>49</v>
      </c>
      <c r="G201" s="27"/>
      <c r="H201" s="97" t="s">
        <v>1880</v>
      </c>
      <c r="I201" s="97"/>
      <c r="J201" s="97"/>
      <c r="K201" s="68"/>
    </row>
    <row r="202" spans="2:11" ht="15" customHeight="1">
      <c r="B202" s="47"/>
      <c r="C202" s="53"/>
      <c r="D202" s="27"/>
      <c r="E202" s="27"/>
      <c r="F202" s="46" t="s">
        <v>52</v>
      </c>
      <c r="G202" s="27"/>
      <c r="H202" s="97" t="s">
        <v>1881</v>
      </c>
      <c r="I202" s="97"/>
      <c r="J202" s="97"/>
      <c r="K202" s="68"/>
    </row>
    <row r="203" spans="2:11" ht="15" customHeight="1">
      <c r="B203" s="47"/>
      <c r="C203" s="27"/>
      <c r="D203" s="27"/>
      <c r="E203" s="27"/>
      <c r="F203" s="46" t="s">
        <v>50</v>
      </c>
      <c r="G203" s="27"/>
      <c r="H203" s="97" t="s">
        <v>1882</v>
      </c>
      <c r="I203" s="97"/>
      <c r="J203" s="97"/>
      <c r="K203" s="68"/>
    </row>
    <row r="204" spans="2:11" ht="15" customHeight="1">
      <c r="B204" s="47"/>
      <c r="C204" s="27"/>
      <c r="D204" s="27"/>
      <c r="E204" s="27"/>
      <c r="F204" s="46" t="s">
        <v>51</v>
      </c>
      <c r="G204" s="27"/>
      <c r="H204" s="97" t="s">
        <v>1883</v>
      </c>
      <c r="I204" s="97"/>
      <c r="J204" s="97"/>
      <c r="K204" s="68"/>
    </row>
    <row r="205" spans="2:11" ht="15" customHeight="1">
      <c r="B205" s="47"/>
      <c r="C205" s="27"/>
      <c r="D205" s="27"/>
      <c r="E205" s="27"/>
      <c r="F205" s="46"/>
      <c r="G205" s="27"/>
      <c r="H205" s="27"/>
      <c r="I205" s="27"/>
      <c r="J205" s="27"/>
      <c r="K205" s="68"/>
    </row>
    <row r="206" spans="2:11" ht="15" customHeight="1">
      <c r="B206" s="47"/>
      <c r="C206" s="27" t="s">
        <v>1824</v>
      </c>
      <c r="D206" s="27"/>
      <c r="E206" s="27"/>
      <c r="F206" s="46" t="s">
        <v>96</v>
      </c>
      <c r="G206" s="27"/>
      <c r="H206" s="97" t="s">
        <v>1884</v>
      </c>
      <c r="I206" s="97"/>
      <c r="J206" s="97"/>
      <c r="K206" s="68"/>
    </row>
    <row r="207" spans="2:11" ht="15" customHeight="1">
      <c r="B207" s="47"/>
      <c r="C207" s="53"/>
      <c r="D207" s="27"/>
      <c r="E207" s="27"/>
      <c r="F207" s="46" t="s">
        <v>1723</v>
      </c>
      <c r="G207" s="27"/>
      <c r="H207" s="97" t="s">
        <v>1724</v>
      </c>
      <c r="I207" s="97"/>
      <c r="J207" s="97"/>
      <c r="K207" s="68"/>
    </row>
    <row r="208" spans="2:11" ht="15" customHeight="1">
      <c r="B208" s="47"/>
      <c r="C208" s="27"/>
      <c r="D208" s="27"/>
      <c r="E208" s="27"/>
      <c r="F208" s="46" t="s">
        <v>83</v>
      </c>
      <c r="G208" s="27"/>
      <c r="H208" s="97" t="s">
        <v>1885</v>
      </c>
      <c r="I208" s="97"/>
      <c r="J208" s="97"/>
      <c r="K208" s="68"/>
    </row>
    <row r="209" spans="2:11" ht="15" customHeight="1">
      <c r="B209" s="85"/>
      <c r="C209" s="53"/>
      <c r="D209" s="53"/>
      <c r="E209" s="53"/>
      <c r="F209" s="46" t="s">
        <v>105</v>
      </c>
      <c r="G209" s="32"/>
      <c r="H209" s="96" t="s">
        <v>1725</v>
      </c>
      <c r="I209" s="96"/>
      <c r="J209" s="96"/>
      <c r="K209" s="86"/>
    </row>
    <row r="210" spans="2:11" ht="15" customHeight="1">
      <c r="B210" s="85"/>
      <c r="C210" s="53"/>
      <c r="D210" s="53"/>
      <c r="E210" s="53"/>
      <c r="F210" s="46" t="s">
        <v>1726</v>
      </c>
      <c r="G210" s="32"/>
      <c r="H210" s="96" t="s">
        <v>1708</v>
      </c>
      <c r="I210" s="96"/>
      <c r="J210" s="96"/>
      <c r="K210" s="86"/>
    </row>
    <row r="211" spans="2:11" ht="15" customHeight="1">
      <c r="B211" s="85"/>
      <c r="C211" s="53"/>
      <c r="D211" s="53"/>
      <c r="E211" s="53"/>
      <c r="F211" s="87"/>
      <c r="G211" s="32"/>
      <c r="H211" s="88"/>
      <c r="I211" s="88"/>
      <c r="J211" s="88"/>
      <c r="K211" s="86"/>
    </row>
    <row r="212" spans="2:11" ht="15" customHeight="1">
      <c r="B212" s="85"/>
      <c r="C212" s="27" t="s">
        <v>1848</v>
      </c>
      <c r="D212" s="53"/>
      <c r="E212" s="53"/>
      <c r="F212" s="46">
        <v>1</v>
      </c>
      <c r="G212" s="32"/>
      <c r="H212" s="96" t="s">
        <v>1886</v>
      </c>
      <c r="I212" s="96"/>
      <c r="J212" s="96"/>
      <c r="K212" s="86"/>
    </row>
    <row r="213" spans="2:11" ht="15" customHeight="1">
      <c r="B213" s="85"/>
      <c r="C213" s="53"/>
      <c r="D213" s="53"/>
      <c r="E213" s="53"/>
      <c r="F213" s="46">
        <v>2</v>
      </c>
      <c r="G213" s="32"/>
      <c r="H213" s="96" t="s">
        <v>1887</v>
      </c>
      <c r="I213" s="96"/>
      <c r="J213" s="96"/>
      <c r="K213" s="86"/>
    </row>
    <row r="214" spans="2:11" ht="15" customHeight="1">
      <c r="B214" s="85"/>
      <c r="C214" s="53"/>
      <c r="D214" s="53"/>
      <c r="E214" s="53"/>
      <c r="F214" s="46">
        <v>3</v>
      </c>
      <c r="G214" s="32"/>
      <c r="H214" s="96" t="s">
        <v>1888</v>
      </c>
      <c r="I214" s="96"/>
      <c r="J214" s="96"/>
      <c r="K214" s="86"/>
    </row>
    <row r="215" spans="2:11" ht="15" customHeight="1">
      <c r="B215" s="85"/>
      <c r="C215" s="53"/>
      <c r="D215" s="53"/>
      <c r="E215" s="53"/>
      <c r="F215" s="46">
        <v>4</v>
      </c>
      <c r="G215" s="32"/>
      <c r="H215" s="96" t="s">
        <v>1889</v>
      </c>
      <c r="I215" s="96"/>
      <c r="J215" s="96"/>
      <c r="K215" s="86"/>
    </row>
    <row r="216" spans="2:11" ht="12.75" customHeight="1">
      <c r="B216" s="89"/>
      <c r="C216" s="90"/>
      <c r="D216" s="90"/>
      <c r="E216" s="90"/>
      <c r="F216" s="90"/>
      <c r="G216" s="90"/>
      <c r="H216" s="90"/>
      <c r="I216" s="90"/>
      <c r="J216" s="90"/>
      <c r="K216" s="91"/>
    </row>
  </sheetData>
  <sheetProtection formatCells="0" formatColumns="0" formatRows="0" insertColumns="0" insertRows="0" insertHyperlinks="0" deleteColumns="0" deleteRows="0" sort="0" autoFilter="0" pivotTables="0"/>
  <mergeCells count="77">
    <mergeCell ref="C3:J3"/>
    <mergeCell ref="C4:J4"/>
    <mergeCell ref="C6:J6"/>
    <mergeCell ref="C7:J7"/>
    <mergeCell ref="D11:J11"/>
    <mergeCell ref="D14:J14"/>
    <mergeCell ref="D15:J15"/>
    <mergeCell ref="F16:J16"/>
    <mergeCell ref="F17:J17"/>
    <mergeCell ref="C9:J9"/>
    <mergeCell ref="D10:J10"/>
    <mergeCell ref="D13:J13"/>
    <mergeCell ref="D31:J31"/>
    <mergeCell ref="C24:J24"/>
    <mergeCell ref="D32:J32"/>
    <mergeCell ref="F18:J18"/>
    <mergeCell ref="F21:J21"/>
    <mergeCell ref="C23:J23"/>
    <mergeCell ref="D25:J25"/>
    <mergeCell ref="D26:J26"/>
    <mergeCell ref="D28:J28"/>
    <mergeCell ref="D29:J29"/>
    <mergeCell ref="F19:J19"/>
    <mergeCell ref="F20:J20"/>
    <mergeCell ref="D33:J33"/>
    <mergeCell ref="G34:J34"/>
    <mergeCell ref="G35:J35"/>
    <mergeCell ref="D49:J49"/>
    <mergeCell ref="E48:J48"/>
    <mergeCell ref="G36:J36"/>
    <mergeCell ref="G37:J37"/>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s>
  <pageMargins left="0.59027779999999996" right="0.59027779999999996" top="0.59027779999999996" bottom="0.59027779999999996" header="0" footer="0"/>
  <pageSetup paperSize="9" scale="77"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8</vt:i4>
      </vt:variant>
      <vt:variant>
        <vt:lpstr>Pojmenované oblasti</vt:lpstr>
      </vt:variant>
      <vt:variant>
        <vt:i4>15</vt:i4>
      </vt:variant>
    </vt:vector>
  </HeadingPairs>
  <TitlesOfParts>
    <vt:vector size="23" baseType="lpstr">
      <vt:lpstr>Rekapitulace stavby</vt:lpstr>
      <vt:lpstr>01 - Vodovod</vt:lpstr>
      <vt:lpstr>02 - Armaturní šachty AŠ1...</vt:lpstr>
      <vt:lpstr>SO 02 - Věžový vodojem</vt:lpstr>
      <vt:lpstr>01 - Armaturní šachta AŠ2</vt:lpstr>
      <vt:lpstr>02 - Přípojka vodojem</vt:lpstr>
      <vt:lpstr>VON - Vedlejší a ostatní ...</vt:lpstr>
      <vt:lpstr>Pokyny pro vyplnění</vt:lpstr>
      <vt:lpstr>'01 - Armaturní šachta AŠ2'!Názvy_tisku</vt:lpstr>
      <vt:lpstr>'01 - Vodovod'!Názvy_tisku</vt:lpstr>
      <vt:lpstr>'02 - Armaturní šachty AŠ1...'!Názvy_tisku</vt:lpstr>
      <vt:lpstr>'02 - Přípojka vodojem'!Názvy_tisku</vt:lpstr>
      <vt:lpstr>'Rekapitulace stavby'!Názvy_tisku</vt:lpstr>
      <vt:lpstr>'SO 02 - Věžový vodojem'!Názvy_tisku</vt:lpstr>
      <vt:lpstr>'VON - Vedlejší a ostatní ...'!Názvy_tisku</vt:lpstr>
      <vt:lpstr>'01 - Armaturní šachta AŠ2'!Oblast_tisku</vt:lpstr>
      <vt:lpstr>'01 - Vodovod'!Oblast_tisku</vt:lpstr>
      <vt:lpstr>'02 - Armaturní šachty AŠ1...'!Oblast_tisku</vt:lpstr>
      <vt:lpstr>'02 - Přípojka vodojem'!Oblast_tisku</vt:lpstr>
      <vt:lpstr>'Pokyny pro vyplnění'!Oblast_tisku</vt:lpstr>
      <vt:lpstr>'Rekapitulace stavby'!Oblast_tisku</vt:lpstr>
      <vt:lpstr>'SO 02 - Věžový vodojem'!Oblast_tisku</vt:lpstr>
      <vt:lpstr>'VON - Vedlejší a ostatní ...'!Oblast_tisku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LUDEKNEW\uzivatel</dc:creator>
  <cp:lastModifiedBy>Sedláček Zdeněk</cp:lastModifiedBy>
  <dcterms:created xsi:type="dcterms:W3CDTF">2017-01-25T14:20:25Z</dcterms:created>
  <dcterms:modified xsi:type="dcterms:W3CDTF">2017-01-26T13:44:07Z</dcterms:modified>
</cp:coreProperties>
</file>